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<sst xmlns="http://schemas.openxmlformats.org/spreadsheetml/2006/main" count="2545" uniqueCount="99">
  <si>
    <t>蒙城县2020年公开招聘中等职业学校教师和幼儿园教师笔试成绩</t>
  </si>
  <si>
    <t>报考岗位</t>
  </si>
  <si>
    <t>准考证号</t>
  </si>
  <si>
    <t>笔试成绩</t>
  </si>
  <si>
    <t>20200601_专业技术岗位</t>
  </si>
  <si>
    <t>20200602_专业技术岗位</t>
  </si>
  <si>
    <t>20200603_专业技术岗位</t>
  </si>
  <si>
    <t>20200604_专业技术岗位</t>
  </si>
  <si>
    <t>20200605_专业技术岗位</t>
  </si>
  <si>
    <t>20200606_专业技术岗位</t>
  </si>
  <si>
    <t>20200607_专业技术岗位</t>
  </si>
  <si>
    <t>20200608_专业技术岗位</t>
  </si>
  <si>
    <t>20200609_专业技术岗位</t>
  </si>
  <si>
    <t>20200610_专业技术岗位</t>
  </si>
  <si>
    <t>20200611_专业技术岗位</t>
  </si>
  <si>
    <t>20200612_专业技术岗位</t>
  </si>
  <si>
    <t>20200613_专业技术岗位</t>
  </si>
  <si>
    <t>20200614_专业技术岗位</t>
  </si>
  <si>
    <t>20200615_专业技术岗位</t>
  </si>
  <si>
    <t>20200616_专业技术岗位</t>
  </si>
  <si>
    <t>20200617_专业技术岗位</t>
  </si>
  <si>
    <t>20200618_专业技术岗位</t>
  </si>
  <si>
    <t>20200619_专业技术岗位</t>
  </si>
  <si>
    <t>20200620_专业技术岗位</t>
  </si>
  <si>
    <t>20200621_专业技术岗位</t>
  </si>
  <si>
    <t>20200622_专业技术岗位</t>
  </si>
  <si>
    <t>20200623_专业技术岗位</t>
  </si>
  <si>
    <t>20200624_专业技术岗位</t>
  </si>
  <si>
    <t>20200625_专业技术岗位</t>
  </si>
  <si>
    <t>20200626_专业技术岗位</t>
  </si>
  <si>
    <t>20200627_专业技术岗位</t>
  </si>
  <si>
    <t>20200628_专业技术岗位</t>
  </si>
  <si>
    <t>20200629_专业技术岗位</t>
  </si>
  <si>
    <t>20200630_专业技术岗位</t>
  </si>
  <si>
    <t>20200631_专业技术岗位</t>
  </si>
  <si>
    <t>20200632_专业技术岗位</t>
  </si>
  <si>
    <t>20200633_专业技术岗位</t>
  </si>
  <si>
    <t>20200634_专业技术岗位</t>
  </si>
  <si>
    <t>20200635_专业技术岗位</t>
  </si>
  <si>
    <t>20200636_专业技术岗位</t>
  </si>
  <si>
    <t>20200637_专业技术岗位</t>
  </si>
  <si>
    <t>20200638_专业技术岗位</t>
  </si>
  <si>
    <t>20200639_专业技术岗位</t>
  </si>
  <si>
    <t>20200640_专业技术岗位</t>
  </si>
  <si>
    <t>20200641_专业技术岗位</t>
  </si>
  <si>
    <t>20200506_专业技术岗位</t>
  </si>
  <si>
    <t>20200548_专业技术岗位</t>
  </si>
  <si>
    <t>20200501_专业技术岗位</t>
  </si>
  <si>
    <t>20200505_专业技术岗位</t>
  </si>
  <si>
    <t>20200508_专业技术岗位</t>
  </si>
  <si>
    <t>20200502_专业技术岗位</t>
  </si>
  <si>
    <t>20200503_专业技术岗位</t>
  </si>
  <si>
    <t>20200504_专业技术岗位</t>
  </si>
  <si>
    <t>20200507_专业技术岗位</t>
  </si>
  <si>
    <t>20200509_专业技术岗位</t>
  </si>
  <si>
    <t>20200510_专业技术岗位</t>
  </si>
  <si>
    <t>20200514_专业技术岗位</t>
  </si>
  <si>
    <t>20200511_专业技术岗位</t>
  </si>
  <si>
    <t>20200512_专业技术岗位</t>
  </si>
  <si>
    <t>20200513_专业技术岗位</t>
  </si>
  <si>
    <t>20200522_专业技术岗位</t>
  </si>
  <si>
    <t>20200515_专业技术岗位</t>
  </si>
  <si>
    <t>20200516_专业技术岗位</t>
  </si>
  <si>
    <t>20200517_专业技术岗位</t>
  </si>
  <si>
    <t>20200524_专业技术岗位</t>
  </si>
  <si>
    <t>20200518_专业技术岗位</t>
  </si>
  <si>
    <t>20200554_专业技术岗位</t>
  </si>
  <si>
    <t>20200519_专业技术岗位</t>
  </si>
  <si>
    <t>20200536_专业技术岗位</t>
  </si>
  <si>
    <t>20200520_专业技术岗位</t>
  </si>
  <si>
    <t>20200528_专业技术岗位</t>
  </si>
  <si>
    <t>20200521_专业技术岗位</t>
  </si>
  <si>
    <t>20200525_专业技术岗位</t>
  </si>
  <si>
    <t>20200526_专业技术岗位</t>
  </si>
  <si>
    <t>20200523_专业技术岗位</t>
  </si>
  <si>
    <t>20200552_专业技术岗位</t>
  </si>
  <si>
    <t>20200527_专业技术岗位</t>
  </si>
  <si>
    <t>20200529_专业技术岗位</t>
  </si>
  <si>
    <t>20200549_专业技术岗位</t>
  </si>
  <si>
    <t>20200530_专业技术岗位</t>
  </si>
  <si>
    <t>20200535_专业技术岗位</t>
  </si>
  <si>
    <t>20200532_专业技术岗位</t>
  </si>
  <si>
    <t>20200533_专业技术岗位</t>
  </si>
  <si>
    <t>20200531_专业技术岗位</t>
  </si>
  <si>
    <t>20200537_专业技术岗位</t>
  </si>
  <si>
    <t>20200543_专业技术岗位</t>
  </si>
  <si>
    <t>20200553_专业技术岗位</t>
  </si>
  <si>
    <t>20200534_专业技术岗位</t>
  </si>
  <si>
    <t>20200538_专业技术岗位</t>
  </si>
  <si>
    <t>20200539_专业技术岗位</t>
  </si>
  <si>
    <t>20200540_专业技术岗位</t>
  </si>
  <si>
    <t>20200542_专业技术岗位</t>
  </si>
  <si>
    <t>20200545_专业技术岗位</t>
  </si>
  <si>
    <t>20200541_专业技术岗位</t>
  </si>
  <si>
    <t>20200544_专业技术岗位</t>
  </si>
  <si>
    <t>20200546_专业技术岗位</t>
  </si>
  <si>
    <t>20200547_专业技术岗位</t>
  </si>
  <si>
    <t>20200550_专业技术岗位</t>
  </si>
  <si>
    <t>20200551_专业技术岗位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</si>
</sst>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43"/>
  <sheetViews>
    <sheetView tabSelected="1" workbookViewId="0">
      <selection activeCell="E11" sqref="E11"/>
    </sheetView>
  </sheetViews>
  <sheetFormatPr defaultColWidth="9" defaultRowHeight="18" customHeight="1" outlineLevelCol="2"/>
  <cols>
    <col min="1" max="1" width="25.6666666666667" style="1" customWidth="1"/>
    <col min="2" max="2" width="18.75" style="1" customWidth="1"/>
    <col min="3" max="3" width="18.625" style="1" customWidth="1"/>
    <col min="4" max="16375" width="9" style="1"/>
  </cols>
  <sheetData>
    <row r="1" s="1" customFormat="1" ht="60" customHeight="1" spans="1:3">
      <c r="A1" s="2" t="s">
        <v>0</v>
      </c>
      <c r="B1" s="2"/>
      <c r="C1" s="2"/>
    </row>
    <row r="2" s="1" customFormat="1" customHeight="1" spans="1:3">
      <c r="A2" s="3" t="s">
        <v>1</v>
      </c>
      <c r="B2" s="3" t="s">
        <v>2</v>
      </c>
      <c r="C2" s="3" t="s">
        <v>3</v>
      </c>
    </row>
    <row r="3" s="1" customFormat="1" customHeight="1" spans="1:3">
      <c r="A3" s="4" t="s">
        <v>4</v>
      </c>
      <c r="B3" s="4" t="str">
        <f>"202006010101"</f>
        <v>202006010101</v>
      </c>
      <c r="C3" s="5">
        <v>65.44</v>
      </c>
    </row>
    <row r="4" s="1" customFormat="1" customHeight="1" spans="1:3">
      <c r="A4" s="4" t="s">
        <v>4</v>
      </c>
      <c r="B4" s="4" t="str">
        <f>"202006010102"</f>
        <v>202006010102</v>
      </c>
      <c r="C4" s="5">
        <v>74.27</v>
      </c>
    </row>
    <row r="5" s="1" customFormat="1" customHeight="1" spans="1:3">
      <c r="A5" s="4" t="s">
        <v>4</v>
      </c>
      <c r="B5" s="4" t="str">
        <f>"202006010103"</f>
        <v>202006010103</v>
      </c>
      <c r="C5" s="5">
        <v>47.87</v>
      </c>
    </row>
    <row r="6" s="1" customFormat="1" customHeight="1" spans="1:3">
      <c r="A6" s="4" t="s">
        <v>4</v>
      </c>
      <c r="B6" s="4" t="str">
        <f>"202006010104"</f>
        <v>202006010104</v>
      </c>
      <c r="C6" s="5">
        <v>57.29</v>
      </c>
    </row>
    <row r="7" s="1" customFormat="1" customHeight="1" spans="1:3">
      <c r="A7" s="4" t="s">
        <v>4</v>
      </c>
      <c r="B7" s="4" t="str">
        <f>"202006010105"</f>
        <v>202006010105</v>
      </c>
      <c r="C7" s="5">
        <v>58.61</v>
      </c>
    </row>
    <row r="8" s="1" customFormat="1" customHeight="1" spans="1:3">
      <c r="A8" s="4" t="s">
        <v>4</v>
      </c>
      <c r="B8" s="4" t="str">
        <f>"202006010106"</f>
        <v>202006010106</v>
      </c>
      <c r="C8" s="5">
        <v>67.26</v>
      </c>
    </row>
    <row r="9" s="1" customFormat="1" customHeight="1" spans="1:3">
      <c r="A9" s="4" t="s">
        <v>4</v>
      </c>
      <c r="B9" s="4" t="str">
        <f>"202006010107"</f>
        <v>202006010107</v>
      </c>
      <c r="C9" s="5">
        <v>0</v>
      </c>
    </row>
    <row r="10" s="1" customFormat="1" customHeight="1" spans="1:3">
      <c r="A10" s="4" t="s">
        <v>4</v>
      </c>
      <c r="B10" s="4" t="str">
        <f>"202006010108"</f>
        <v>202006010108</v>
      </c>
      <c r="C10" s="5">
        <v>66.34</v>
      </c>
    </row>
    <row r="11" s="1" customFormat="1" customHeight="1" spans="1:3">
      <c r="A11" s="4" t="s">
        <v>4</v>
      </c>
      <c r="B11" s="4" t="str">
        <f>"202006010109"</f>
        <v>202006010109</v>
      </c>
      <c r="C11" s="5">
        <v>67.34</v>
      </c>
    </row>
    <row r="12" s="1" customFormat="1" customHeight="1" spans="1:3">
      <c r="A12" s="4" t="s">
        <v>4</v>
      </c>
      <c r="B12" s="4" t="str">
        <f>"202006010110"</f>
        <v>202006010110</v>
      </c>
      <c r="C12" s="5">
        <v>71.81</v>
      </c>
    </row>
    <row r="13" s="1" customFormat="1" customHeight="1" spans="1:3">
      <c r="A13" s="4" t="s">
        <v>4</v>
      </c>
      <c r="B13" s="4" t="str">
        <f>"202006010111"</f>
        <v>202006010111</v>
      </c>
      <c r="C13" s="5">
        <v>59.52</v>
      </c>
    </row>
    <row r="14" s="1" customFormat="1" customHeight="1" spans="1:3">
      <c r="A14" s="4" t="s">
        <v>4</v>
      </c>
      <c r="B14" s="4" t="str">
        <f>"202006010112"</f>
        <v>202006010112</v>
      </c>
      <c r="C14" s="5">
        <v>0</v>
      </c>
    </row>
    <row r="15" s="1" customFormat="1" customHeight="1" spans="1:3">
      <c r="A15" s="4" t="s">
        <v>4</v>
      </c>
      <c r="B15" s="4" t="str">
        <f>"202006010113"</f>
        <v>202006010113</v>
      </c>
      <c r="C15" s="5">
        <v>60.57</v>
      </c>
    </row>
    <row r="16" s="1" customFormat="1" customHeight="1" spans="1:3">
      <c r="A16" s="4" t="s">
        <v>4</v>
      </c>
      <c r="B16" s="4" t="str">
        <f>"202006010114"</f>
        <v>202006010114</v>
      </c>
      <c r="C16" s="5">
        <v>64.77</v>
      </c>
    </row>
    <row r="17" s="1" customFormat="1" customHeight="1" spans="1:3">
      <c r="A17" s="4" t="s">
        <v>4</v>
      </c>
      <c r="B17" s="4" t="str">
        <f>"202006010115"</f>
        <v>202006010115</v>
      </c>
      <c r="C17" s="5">
        <v>51.14</v>
      </c>
    </row>
    <row r="18" s="1" customFormat="1" customHeight="1" spans="1:3">
      <c r="A18" s="4" t="s">
        <v>4</v>
      </c>
      <c r="B18" s="4" t="str">
        <f>"202006010116"</f>
        <v>202006010116</v>
      </c>
      <c r="C18" s="5">
        <v>0</v>
      </c>
    </row>
    <row r="19" s="1" customFormat="1" customHeight="1" spans="1:3">
      <c r="A19" s="4" t="s">
        <v>4</v>
      </c>
      <c r="B19" s="4" t="str">
        <f>"202006010117"</f>
        <v>202006010117</v>
      </c>
      <c r="C19" s="5">
        <v>45.58</v>
      </c>
    </row>
    <row r="20" s="1" customFormat="1" customHeight="1" spans="1:3">
      <c r="A20" s="4" t="s">
        <v>4</v>
      </c>
      <c r="B20" s="4" t="str">
        <f>"202006010118"</f>
        <v>202006010118</v>
      </c>
      <c r="C20" s="5">
        <v>58.57</v>
      </c>
    </row>
    <row r="21" s="1" customFormat="1" customHeight="1" spans="1:3">
      <c r="A21" s="4" t="s">
        <v>4</v>
      </c>
      <c r="B21" s="4" t="str">
        <f>"202006010119"</f>
        <v>202006010119</v>
      </c>
      <c r="C21" s="5">
        <v>59.53</v>
      </c>
    </row>
    <row r="22" s="1" customFormat="1" customHeight="1" spans="1:3">
      <c r="A22" s="4" t="s">
        <v>4</v>
      </c>
      <c r="B22" s="4" t="str">
        <f>"202006010120"</f>
        <v>202006010120</v>
      </c>
      <c r="C22" s="5">
        <v>56.95</v>
      </c>
    </row>
    <row r="23" s="1" customFormat="1" customHeight="1" spans="1:3">
      <c r="A23" s="4" t="s">
        <v>4</v>
      </c>
      <c r="B23" s="4" t="str">
        <f>"202006010121"</f>
        <v>202006010121</v>
      </c>
      <c r="C23" s="5">
        <v>53.24</v>
      </c>
    </row>
    <row r="24" s="1" customFormat="1" customHeight="1" spans="1:3">
      <c r="A24" s="4" t="s">
        <v>4</v>
      </c>
      <c r="B24" s="4" t="str">
        <f>"202006010122"</f>
        <v>202006010122</v>
      </c>
      <c r="C24" s="5">
        <v>71.68</v>
      </c>
    </row>
    <row r="25" s="1" customFormat="1" customHeight="1" spans="1:3">
      <c r="A25" s="4" t="s">
        <v>4</v>
      </c>
      <c r="B25" s="4" t="str">
        <f>"202006010123"</f>
        <v>202006010123</v>
      </c>
      <c r="C25" s="5">
        <v>0</v>
      </c>
    </row>
    <row r="26" s="1" customFormat="1" customHeight="1" spans="1:3">
      <c r="A26" s="4" t="s">
        <v>4</v>
      </c>
      <c r="B26" s="4" t="str">
        <f>"202006010124"</f>
        <v>202006010124</v>
      </c>
      <c r="C26" s="5">
        <v>65.43</v>
      </c>
    </row>
    <row r="27" s="1" customFormat="1" customHeight="1" spans="1:3">
      <c r="A27" s="4" t="s">
        <v>4</v>
      </c>
      <c r="B27" s="4" t="str">
        <f>"202006010125"</f>
        <v>202006010125</v>
      </c>
      <c r="C27" s="5">
        <v>66.17</v>
      </c>
    </row>
    <row r="28" s="1" customFormat="1" customHeight="1" spans="1:3">
      <c r="A28" s="4" t="s">
        <v>4</v>
      </c>
      <c r="B28" s="4" t="str">
        <f>"202006010126"</f>
        <v>202006010126</v>
      </c>
      <c r="C28" s="5">
        <v>59.06</v>
      </c>
    </row>
    <row r="29" s="1" customFormat="1" customHeight="1" spans="1:3">
      <c r="A29" s="4" t="s">
        <v>4</v>
      </c>
      <c r="B29" s="4" t="str">
        <f>"202006010127"</f>
        <v>202006010127</v>
      </c>
      <c r="C29" s="5">
        <v>56.83</v>
      </c>
    </row>
    <row r="30" s="1" customFormat="1" customHeight="1" spans="1:3">
      <c r="A30" s="4" t="s">
        <v>4</v>
      </c>
      <c r="B30" s="4" t="str">
        <f>"202006010128"</f>
        <v>202006010128</v>
      </c>
      <c r="C30" s="5">
        <v>0</v>
      </c>
    </row>
    <row r="31" s="1" customFormat="1" customHeight="1" spans="1:3">
      <c r="A31" s="4" t="s">
        <v>4</v>
      </c>
      <c r="B31" s="4" t="str">
        <f>"202006010129"</f>
        <v>202006010129</v>
      </c>
      <c r="C31" s="5">
        <v>0</v>
      </c>
    </row>
    <row r="32" s="1" customFormat="1" customHeight="1" spans="1:3">
      <c r="A32" s="4" t="s">
        <v>4</v>
      </c>
      <c r="B32" s="4" t="str">
        <f>"202006010130"</f>
        <v>202006010130</v>
      </c>
      <c r="C32" s="5">
        <v>0</v>
      </c>
    </row>
    <row r="33" s="1" customFormat="1" customHeight="1" spans="1:3">
      <c r="A33" s="4" t="s">
        <v>4</v>
      </c>
      <c r="B33" s="4" t="str">
        <f>"202006010201"</f>
        <v>202006010201</v>
      </c>
      <c r="C33" s="5">
        <v>62.04</v>
      </c>
    </row>
    <row r="34" s="1" customFormat="1" customHeight="1" spans="1:3">
      <c r="A34" s="4" t="s">
        <v>4</v>
      </c>
      <c r="B34" s="4" t="str">
        <f>"202006010202"</f>
        <v>202006010202</v>
      </c>
      <c r="C34" s="5">
        <v>59.39</v>
      </c>
    </row>
    <row r="35" s="1" customFormat="1" customHeight="1" spans="1:3">
      <c r="A35" s="4" t="s">
        <v>4</v>
      </c>
      <c r="B35" s="4" t="str">
        <f>"202006010203"</f>
        <v>202006010203</v>
      </c>
      <c r="C35" s="5">
        <v>51.38</v>
      </c>
    </row>
    <row r="36" s="1" customFormat="1" customHeight="1" spans="1:3">
      <c r="A36" s="4" t="s">
        <v>4</v>
      </c>
      <c r="B36" s="4" t="str">
        <f>"202006010204"</f>
        <v>202006010204</v>
      </c>
      <c r="C36" s="5">
        <v>53.82</v>
      </c>
    </row>
    <row r="37" s="1" customFormat="1" customHeight="1" spans="1:3">
      <c r="A37" s="4" t="s">
        <v>4</v>
      </c>
      <c r="B37" s="4" t="str">
        <f>"202006010205"</f>
        <v>202006010205</v>
      </c>
      <c r="C37" s="5">
        <v>50.63</v>
      </c>
    </row>
    <row r="38" s="1" customFormat="1" customHeight="1" spans="1:3">
      <c r="A38" s="4" t="s">
        <v>4</v>
      </c>
      <c r="B38" s="4" t="str">
        <f>"202006010206"</f>
        <v>202006010206</v>
      </c>
      <c r="C38" s="5">
        <v>58.88</v>
      </c>
    </row>
    <row r="39" s="1" customFormat="1" customHeight="1" spans="1:3">
      <c r="A39" s="4" t="s">
        <v>4</v>
      </c>
      <c r="B39" s="4" t="str">
        <f>"202006010207"</f>
        <v>202006010207</v>
      </c>
      <c r="C39" s="5">
        <v>66.6</v>
      </c>
    </row>
    <row r="40" s="1" customFormat="1" customHeight="1" spans="1:3">
      <c r="A40" s="4" t="s">
        <v>4</v>
      </c>
      <c r="B40" s="4" t="str">
        <f>"202006010208"</f>
        <v>202006010208</v>
      </c>
      <c r="C40" s="5">
        <v>57.55</v>
      </c>
    </row>
    <row r="41" s="1" customFormat="1" customHeight="1" spans="1:3">
      <c r="A41" s="4" t="s">
        <v>4</v>
      </c>
      <c r="B41" s="4" t="str">
        <f>"202006010209"</f>
        <v>202006010209</v>
      </c>
      <c r="C41" s="5">
        <v>51.51</v>
      </c>
    </row>
    <row r="42" s="1" customFormat="1" customHeight="1" spans="1:3">
      <c r="A42" s="4" t="s">
        <v>4</v>
      </c>
      <c r="B42" s="4" t="str">
        <f>"202006010210"</f>
        <v>202006010210</v>
      </c>
      <c r="C42" s="5">
        <v>59.7</v>
      </c>
    </row>
    <row r="43" s="1" customFormat="1" customHeight="1" spans="1:3">
      <c r="A43" s="4" t="s">
        <v>4</v>
      </c>
      <c r="B43" s="4" t="str">
        <f>"202006010211"</f>
        <v>202006010211</v>
      </c>
      <c r="C43" s="5">
        <v>44.8</v>
      </c>
    </row>
    <row r="44" s="1" customFormat="1" customHeight="1" spans="1:3">
      <c r="A44" s="4" t="s">
        <v>4</v>
      </c>
      <c r="B44" s="4" t="str">
        <f>"202006010212"</f>
        <v>202006010212</v>
      </c>
      <c r="C44" s="5">
        <v>61.5</v>
      </c>
    </row>
    <row r="45" s="1" customFormat="1" customHeight="1" spans="1:3">
      <c r="A45" s="4" t="s">
        <v>4</v>
      </c>
      <c r="B45" s="4" t="str">
        <f>"202006010213"</f>
        <v>202006010213</v>
      </c>
      <c r="C45" s="5">
        <v>55.02</v>
      </c>
    </row>
    <row r="46" s="1" customFormat="1" customHeight="1" spans="1:3">
      <c r="A46" s="4" t="s">
        <v>4</v>
      </c>
      <c r="B46" s="4" t="str">
        <f>"202006010214"</f>
        <v>202006010214</v>
      </c>
      <c r="C46" s="5">
        <v>0</v>
      </c>
    </row>
    <row r="47" s="1" customFormat="1" customHeight="1" spans="1:3">
      <c r="A47" s="4" t="s">
        <v>4</v>
      </c>
      <c r="B47" s="4" t="str">
        <f>"202006010215"</f>
        <v>202006010215</v>
      </c>
      <c r="C47" s="5">
        <v>58.42</v>
      </c>
    </row>
    <row r="48" s="1" customFormat="1" customHeight="1" spans="1:3">
      <c r="A48" s="4" t="s">
        <v>4</v>
      </c>
      <c r="B48" s="4" t="str">
        <f>"202006010216"</f>
        <v>202006010216</v>
      </c>
      <c r="C48" s="5">
        <v>56.69</v>
      </c>
    </row>
    <row r="49" s="1" customFormat="1" customHeight="1" spans="1:3">
      <c r="A49" s="4" t="s">
        <v>4</v>
      </c>
      <c r="B49" s="4" t="str">
        <f>"202006010217"</f>
        <v>202006010217</v>
      </c>
      <c r="C49" s="5">
        <v>0</v>
      </c>
    </row>
    <row r="50" s="1" customFormat="1" customHeight="1" spans="1:3">
      <c r="A50" s="4" t="s">
        <v>4</v>
      </c>
      <c r="B50" s="4" t="str">
        <f>"202006010218"</f>
        <v>202006010218</v>
      </c>
      <c r="C50" s="5">
        <v>0</v>
      </c>
    </row>
    <row r="51" s="1" customFormat="1" customHeight="1" spans="1:3">
      <c r="A51" s="4" t="s">
        <v>4</v>
      </c>
      <c r="B51" s="4" t="str">
        <f>"202006010219"</f>
        <v>202006010219</v>
      </c>
      <c r="C51" s="5">
        <v>0</v>
      </c>
    </row>
    <row r="52" s="1" customFormat="1" customHeight="1" spans="1:3">
      <c r="A52" s="4" t="s">
        <v>4</v>
      </c>
      <c r="B52" s="4" t="str">
        <f>"202006010220"</f>
        <v>202006010220</v>
      </c>
      <c r="C52" s="5">
        <v>51.24</v>
      </c>
    </row>
    <row r="53" s="1" customFormat="1" customHeight="1" spans="1:3">
      <c r="A53" s="4" t="s">
        <v>4</v>
      </c>
      <c r="B53" s="4" t="str">
        <f>"202006010221"</f>
        <v>202006010221</v>
      </c>
      <c r="C53" s="5">
        <v>0</v>
      </c>
    </row>
    <row r="54" s="1" customFormat="1" customHeight="1" spans="1:3">
      <c r="A54" s="4" t="s">
        <v>4</v>
      </c>
      <c r="B54" s="4" t="str">
        <f>"202006010222"</f>
        <v>202006010222</v>
      </c>
      <c r="C54" s="5">
        <v>67.44</v>
      </c>
    </row>
    <row r="55" s="1" customFormat="1" customHeight="1" spans="1:3">
      <c r="A55" s="4" t="s">
        <v>4</v>
      </c>
      <c r="B55" s="4" t="str">
        <f>"202006010223"</f>
        <v>202006010223</v>
      </c>
      <c r="C55" s="5">
        <v>46.4</v>
      </c>
    </row>
    <row r="56" s="1" customFormat="1" customHeight="1" spans="1:3">
      <c r="A56" s="4" t="s">
        <v>4</v>
      </c>
      <c r="B56" s="4" t="str">
        <f>"202006010224"</f>
        <v>202006010224</v>
      </c>
      <c r="C56" s="5">
        <v>65.1</v>
      </c>
    </row>
    <row r="57" s="1" customFormat="1" customHeight="1" spans="1:3">
      <c r="A57" s="4" t="s">
        <v>4</v>
      </c>
      <c r="B57" s="4" t="str">
        <f>"202006010225"</f>
        <v>202006010225</v>
      </c>
      <c r="C57" s="5">
        <v>60.29</v>
      </c>
    </row>
    <row r="58" s="1" customFormat="1" customHeight="1" spans="1:3">
      <c r="A58" s="4" t="s">
        <v>4</v>
      </c>
      <c r="B58" s="4" t="str">
        <f>"202006010226"</f>
        <v>202006010226</v>
      </c>
      <c r="C58" s="5">
        <v>63.28</v>
      </c>
    </row>
    <row r="59" s="1" customFormat="1" customHeight="1" spans="1:3">
      <c r="A59" s="4" t="s">
        <v>4</v>
      </c>
      <c r="B59" s="4" t="str">
        <f>"202006010227"</f>
        <v>202006010227</v>
      </c>
      <c r="C59" s="5">
        <v>63.88</v>
      </c>
    </row>
    <row r="60" s="1" customFormat="1" customHeight="1" spans="1:3">
      <c r="A60" s="4" t="s">
        <v>4</v>
      </c>
      <c r="B60" s="4" t="str">
        <f>"202006010228"</f>
        <v>202006010228</v>
      </c>
      <c r="C60" s="5">
        <v>65.91</v>
      </c>
    </row>
    <row r="61" s="1" customFormat="1" customHeight="1" spans="1:3">
      <c r="A61" s="4" t="s">
        <v>4</v>
      </c>
      <c r="B61" s="4" t="str">
        <f>"202006010229"</f>
        <v>202006010229</v>
      </c>
      <c r="C61" s="5">
        <v>49.77</v>
      </c>
    </row>
    <row r="62" s="1" customFormat="1" customHeight="1" spans="1:3">
      <c r="A62" s="4" t="s">
        <v>4</v>
      </c>
      <c r="B62" s="4" t="str">
        <f>"202006010230"</f>
        <v>202006010230</v>
      </c>
      <c r="C62" s="5">
        <v>68.68</v>
      </c>
    </row>
    <row r="63" s="1" customFormat="1" customHeight="1" spans="1:3">
      <c r="A63" s="4" t="s">
        <v>4</v>
      </c>
      <c r="B63" s="4" t="str">
        <f>"202006010301"</f>
        <v>202006010301</v>
      </c>
      <c r="C63" s="5">
        <v>59.37</v>
      </c>
    </row>
    <row r="64" s="1" customFormat="1" customHeight="1" spans="1:3">
      <c r="A64" s="4" t="s">
        <v>4</v>
      </c>
      <c r="B64" s="4" t="str">
        <f>"202006010302"</f>
        <v>202006010302</v>
      </c>
      <c r="C64" s="5">
        <v>55.67</v>
      </c>
    </row>
    <row r="65" s="1" customFormat="1" customHeight="1" spans="1:3">
      <c r="A65" s="4" t="s">
        <v>4</v>
      </c>
      <c r="B65" s="4" t="str">
        <f>"202006010303"</f>
        <v>202006010303</v>
      </c>
      <c r="C65" s="5">
        <v>49.4</v>
      </c>
    </row>
    <row r="66" s="1" customFormat="1" customHeight="1" spans="1:3">
      <c r="A66" s="4" t="s">
        <v>4</v>
      </c>
      <c r="B66" s="4" t="str">
        <f>"202006010304"</f>
        <v>202006010304</v>
      </c>
      <c r="C66" s="5">
        <v>50.46</v>
      </c>
    </row>
    <row r="67" s="1" customFormat="1" customHeight="1" spans="1:3">
      <c r="A67" s="4" t="s">
        <v>4</v>
      </c>
      <c r="B67" s="4" t="str">
        <f>"202006010305"</f>
        <v>202006010305</v>
      </c>
      <c r="C67" s="5">
        <v>46.43</v>
      </c>
    </row>
    <row r="68" s="1" customFormat="1" customHeight="1" spans="1:3">
      <c r="A68" s="4" t="s">
        <v>4</v>
      </c>
      <c r="B68" s="4" t="str">
        <f>"202006010306"</f>
        <v>202006010306</v>
      </c>
      <c r="C68" s="5">
        <v>63.97</v>
      </c>
    </row>
    <row r="69" s="1" customFormat="1" customHeight="1" spans="1:3">
      <c r="A69" s="4" t="s">
        <v>4</v>
      </c>
      <c r="B69" s="4" t="str">
        <f>"202006010307"</f>
        <v>202006010307</v>
      </c>
      <c r="C69" s="5">
        <v>59.22</v>
      </c>
    </row>
    <row r="70" s="1" customFormat="1" customHeight="1" spans="1:3">
      <c r="A70" s="4" t="s">
        <v>4</v>
      </c>
      <c r="B70" s="4" t="str">
        <f>"202006010308"</f>
        <v>202006010308</v>
      </c>
      <c r="C70" s="5">
        <v>0</v>
      </c>
    </row>
    <row r="71" s="1" customFormat="1" customHeight="1" spans="1:3">
      <c r="A71" s="4" t="s">
        <v>4</v>
      </c>
      <c r="B71" s="4" t="str">
        <f>"202006010309"</f>
        <v>202006010309</v>
      </c>
      <c r="C71" s="5">
        <v>56.7</v>
      </c>
    </row>
    <row r="72" s="1" customFormat="1" customHeight="1" spans="1:3">
      <c r="A72" s="4" t="s">
        <v>4</v>
      </c>
      <c r="B72" s="4" t="str">
        <f>"202006010310"</f>
        <v>202006010310</v>
      </c>
      <c r="C72" s="5">
        <v>66.33</v>
      </c>
    </row>
    <row r="73" s="1" customFormat="1" customHeight="1" spans="1:3">
      <c r="A73" s="4" t="s">
        <v>4</v>
      </c>
      <c r="B73" s="4" t="str">
        <f>"202006010311"</f>
        <v>202006010311</v>
      </c>
      <c r="C73" s="5">
        <v>58.95</v>
      </c>
    </row>
    <row r="74" s="1" customFormat="1" customHeight="1" spans="1:3">
      <c r="A74" s="4" t="s">
        <v>4</v>
      </c>
      <c r="B74" s="4" t="str">
        <f>"202006010312"</f>
        <v>202006010312</v>
      </c>
      <c r="C74" s="5">
        <v>55.51</v>
      </c>
    </row>
    <row r="75" s="1" customFormat="1" customHeight="1" spans="1:3">
      <c r="A75" s="4" t="s">
        <v>4</v>
      </c>
      <c r="B75" s="4" t="str">
        <f>"202006010313"</f>
        <v>202006010313</v>
      </c>
      <c r="C75" s="5">
        <v>66.7</v>
      </c>
    </row>
    <row r="76" s="1" customFormat="1" customHeight="1" spans="1:3">
      <c r="A76" s="4" t="s">
        <v>4</v>
      </c>
      <c r="B76" s="4" t="str">
        <f>"202006010314"</f>
        <v>202006010314</v>
      </c>
      <c r="C76" s="5">
        <v>62.04</v>
      </c>
    </row>
    <row r="77" s="1" customFormat="1" customHeight="1" spans="1:3">
      <c r="A77" s="4" t="s">
        <v>4</v>
      </c>
      <c r="B77" s="4" t="str">
        <f>"202006010315"</f>
        <v>202006010315</v>
      </c>
      <c r="C77" s="5">
        <v>62.21</v>
      </c>
    </row>
    <row r="78" s="1" customFormat="1" customHeight="1" spans="1:3">
      <c r="A78" s="4" t="s">
        <v>4</v>
      </c>
      <c r="B78" s="4" t="str">
        <f>"202006010316"</f>
        <v>202006010316</v>
      </c>
      <c r="C78" s="5">
        <v>63.9</v>
      </c>
    </row>
    <row r="79" s="1" customFormat="1" customHeight="1" spans="1:3">
      <c r="A79" s="4" t="s">
        <v>4</v>
      </c>
      <c r="B79" s="4" t="str">
        <f>"202006010317"</f>
        <v>202006010317</v>
      </c>
      <c r="C79" s="5">
        <v>62.15</v>
      </c>
    </row>
    <row r="80" s="1" customFormat="1" customHeight="1" spans="1:3">
      <c r="A80" s="4" t="s">
        <v>4</v>
      </c>
      <c r="B80" s="4" t="str">
        <f>"202006010318"</f>
        <v>202006010318</v>
      </c>
      <c r="C80" s="5">
        <v>61.83</v>
      </c>
    </row>
    <row r="81" s="1" customFormat="1" customHeight="1" spans="1:3">
      <c r="A81" s="4" t="s">
        <v>4</v>
      </c>
      <c r="B81" s="4" t="str">
        <f>"202006010319"</f>
        <v>202006010319</v>
      </c>
      <c r="C81" s="5">
        <v>0</v>
      </c>
    </row>
    <row r="82" s="1" customFormat="1" customHeight="1" spans="1:3">
      <c r="A82" s="4" t="s">
        <v>4</v>
      </c>
      <c r="B82" s="4" t="str">
        <f>"202006010320"</f>
        <v>202006010320</v>
      </c>
      <c r="C82" s="5">
        <v>67.67</v>
      </c>
    </row>
    <row r="83" s="1" customFormat="1" customHeight="1" spans="1:3">
      <c r="A83" s="4" t="s">
        <v>4</v>
      </c>
      <c r="B83" s="4" t="str">
        <f>"202006010321"</f>
        <v>202006010321</v>
      </c>
      <c r="C83" s="5">
        <v>0</v>
      </c>
    </row>
    <row r="84" s="1" customFormat="1" customHeight="1" spans="1:3">
      <c r="A84" s="4" t="s">
        <v>4</v>
      </c>
      <c r="B84" s="4" t="str">
        <f>"202006010322"</f>
        <v>202006010322</v>
      </c>
      <c r="C84" s="5">
        <v>38.48</v>
      </c>
    </row>
    <row r="85" s="1" customFormat="1" customHeight="1" spans="1:3">
      <c r="A85" s="4" t="s">
        <v>4</v>
      </c>
      <c r="B85" s="4" t="str">
        <f>"202006010323"</f>
        <v>202006010323</v>
      </c>
      <c r="C85" s="5">
        <v>49.38</v>
      </c>
    </row>
    <row r="86" s="1" customFormat="1" customHeight="1" spans="1:3">
      <c r="A86" s="4" t="s">
        <v>4</v>
      </c>
      <c r="B86" s="4" t="str">
        <f>"202006010324"</f>
        <v>202006010324</v>
      </c>
      <c r="C86" s="5">
        <v>60.49</v>
      </c>
    </row>
    <row r="87" s="1" customFormat="1" customHeight="1" spans="1:3">
      <c r="A87" s="4" t="s">
        <v>4</v>
      </c>
      <c r="B87" s="4" t="str">
        <f>"202006010325"</f>
        <v>202006010325</v>
      </c>
      <c r="C87" s="5">
        <v>53.65</v>
      </c>
    </row>
    <row r="88" s="1" customFormat="1" customHeight="1" spans="1:3">
      <c r="A88" s="4" t="s">
        <v>4</v>
      </c>
      <c r="B88" s="4" t="str">
        <f>"202006010326"</f>
        <v>202006010326</v>
      </c>
      <c r="C88" s="5">
        <v>0</v>
      </c>
    </row>
    <row r="89" s="1" customFormat="1" customHeight="1" spans="1:3">
      <c r="A89" s="4" t="s">
        <v>4</v>
      </c>
      <c r="B89" s="4" t="str">
        <f>"202006010327"</f>
        <v>202006010327</v>
      </c>
      <c r="C89" s="5">
        <v>39.56</v>
      </c>
    </row>
    <row r="90" s="1" customFormat="1" customHeight="1" spans="1:3">
      <c r="A90" s="4" t="s">
        <v>4</v>
      </c>
      <c r="B90" s="4" t="str">
        <f>"202006010328"</f>
        <v>202006010328</v>
      </c>
      <c r="C90" s="5">
        <v>52.2</v>
      </c>
    </row>
    <row r="91" s="1" customFormat="1" customHeight="1" spans="1:3">
      <c r="A91" s="4" t="s">
        <v>4</v>
      </c>
      <c r="B91" s="4" t="str">
        <f>"202006010329"</f>
        <v>202006010329</v>
      </c>
      <c r="C91" s="5">
        <v>57.58</v>
      </c>
    </row>
    <row r="92" s="1" customFormat="1" customHeight="1" spans="1:3">
      <c r="A92" s="4" t="s">
        <v>4</v>
      </c>
      <c r="B92" s="4" t="str">
        <f>"202006010330"</f>
        <v>202006010330</v>
      </c>
      <c r="C92" s="5">
        <v>61.96</v>
      </c>
    </row>
    <row r="93" s="1" customFormat="1" customHeight="1" spans="1:3">
      <c r="A93" s="4" t="s">
        <v>4</v>
      </c>
      <c r="B93" s="4" t="str">
        <f>"202006010401"</f>
        <v>202006010401</v>
      </c>
      <c r="C93" s="5">
        <v>61.83</v>
      </c>
    </row>
    <row r="94" s="1" customFormat="1" customHeight="1" spans="1:3">
      <c r="A94" s="4" t="s">
        <v>4</v>
      </c>
      <c r="B94" s="4" t="str">
        <f>"202006010402"</f>
        <v>202006010402</v>
      </c>
      <c r="C94" s="5">
        <v>37.14</v>
      </c>
    </row>
    <row r="95" s="1" customFormat="1" customHeight="1" spans="1:3">
      <c r="A95" s="4" t="s">
        <v>4</v>
      </c>
      <c r="B95" s="4" t="str">
        <f>"202006010403"</f>
        <v>202006010403</v>
      </c>
      <c r="C95" s="5">
        <v>66.02</v>
      </c>
    </row>
    <row r="96" s="1" customFormat="1" customHeight="1" spans="1:3">
      <c r="A96" s="4" t="s">
        <v>4</v>
      </c>
      <c r="B96" s="4" t="str">
        <f>"202006010404"</f>
        <v>202006010404</v>
      </c>
      <c r="C96" s="5">
        <v>60.57</v>
      </c>
    </row>
    <row r="97" s="1" customFormat="1" customHeight="1" spans="1:3">
      <c r="A97" s="4" t="s">
        <v>4</v>
      </c>
      <c r="B97" s="4" t="str">
        <f>"202006010405"</f>
        <v>202006010405</v>
      </c>
      <c r="C97" s="5">
        <v>0</v>
      </c>
    </row>
    <row r="98" s="1" customFormat="1" customHeight="1" spans="1:3">
      <c r="A98" s="4" t="s">
        <v>4</v>
      </c>
      <c r="B98" s="4" t="str">
        <f>"202006010406"</f>
        <v>202006010406</v>
      </c>
      <c r="C98" s="5">
        <v>66.37</v>
      </c>
    </row>
    <row r="99" s="1" customFormat="1" customHeight="1" spans="1:3">
      <c r="A99" s="4" t="s">
        <v>4</v>
      </c>
      <c r="B99" s="4" t="str">
        <f>"202006010407"</f>
        <v>202006010407</v>
      </c>
      <c r="C99" s="5">
        <v>43.06</v>
      </c>
    </row>
    <row r="100" s="1" customFormat="1" customHeight="1" spans="1:3">
      <c r="A100" s="4" t="s">
        <v>4</v>
      </c>
      <c r="B100" s="4" t="str">
        <f>"202006010408"</f>
        <v>202006010408</v>
      </c>
      <c r="C100" s="5">
        <v>56.38</v>
      </c>
    </row>
    <row r="101" s="1" customFormat="1" customHeight="1" spans="1:3">
      <c r="A101" s="4" t="s">
        <v>5</v>
      </c>
      <c r="B101" s="4" t="str">
        <f>"202006020409"</f>
        <v>202006020409</v>
      </c>
      <c r="C101" s="5">
        <v>56.72</v>
      </c>
    </row>
    <row r="102" s="1" customFormat="1" customHeight="1" spans="1:3">
      <c r="A102" s="4" t="s">
        <v>5</v>
      </c>
      <c r="B102" s="4" t="str">
        <f>"202006020410"</f>
        <v>202006020410</v>
      </c>
      <c r="C102" s="5">
        <v>0</v>
      </c>
    </row>
    <row r="103" s="1" customFormat="1" customHeight="1" spans="1:3">
      <c r="A103" s="4" t="s">
        <v>5</v>
      </c>
      <c r="B103" s="4" t="str">
        <f>"202006020411"</f>
        <v>202006020411</v>
      </c>
      <c r="C103" s="5">
        <v>54.73</v>
      </c>
    </row>
    <row r="104" s="1" customFormat="1" customHeight="1" spans="1:3">
      <c r="A104" s="4" t="s">
        <v>5</v>
      </c>
      <c r="B104" s="4" t="str">
        <f>"202006020412"</f>
        <v>202006020412</v>
      </c>
      <c r="C104" s="5">
        <v>49.23</v>
      </c>
    </row>
    <row r="105" s="1" customFormat="1" customHeight="1" spans="1:3">
      <c r="A105" s="4" t="s">
        <v>5</v>
      </c>
      <c r="B105" s="4" t="str">
        <f>"202006020413"</f>
        <v>202006020413</v>
      </c>
      <c r="C105" s="5">
        <v>61.72</v>
      </c>
    </row>
    <row r="106" s="1" customFormat="1" customHeight="1" spans="1:3">
      <c r="A106" s="4" t="s">
        <v>5</v>
      </c>
      <c r="B106" s="4" t="str">
        <f>"202006020414"</f>
        <v>202006020414</v>
      </c>
      <c r="C106" s="5">
        <v>52.27</v>
      </c>
    </row>
    <row r="107" s="1" customFormat="1" customHeight="1" spans="1:3">
      <c r="A107" s="4" t="s">
        <v>5</v>
      </c>
      <c r="B107" s="4" t="str">
        <f>"202006020415"</f>
        <v>202006020415</v>
      </c>
      <c r="C107" s="5">
        <v>55.3</v>
      </c>
    </row>
    <row r="108" s="1" customFormat="1" customHeight="1" spans="1:3">
      <c r="A108" s="4" t="s">
        <v>5</v>
      </c>
      <c r="B108" s="4" t="str">
        <f>"202006020416"</f>
        <v>202006020416</v>
      </c>
      <c r="C108" s="5">
        <v>65.73</v>
      </c>
    </row>
    <row r="109" s="1" customFormat="1" customHeight="1" spans="1:3">
      <c r="A109" s="4" t="s">
        <v>5</v>
      </c>
      <c r="B109" s="4" t="str">
        <f>"202006020417"</f>
        <v>202006020417</v>
      </c>
      <c r="C109" s="5">
        <v>0</v>
      </c>
    </row>
    <row r="110" s="1" customFormat="1" customHeight="1" spans="1:3">
      <c r="A110" s="4" t="s">
        <v>5</v>
      </c>
      <c r="B110" s="4" t="str">
        <f>"202006020418"</f>
        <v>202006020418</v>
      </c>
      <c r="C110" s="5">
        <v>66.3</v>
      </c>
    </row>
    <row r="111" s="1" customFormat="1" customHeight="1" spans="1:3">
      <c r="A111" s="4" t="s">
        <v>5</v>
      </c>
      <c r="B111" s="4" t="str">
        <f>"202006020419"</f>
        <v>202006020419</v>
      </c>
      <c r="C111" s="5">
        <v>68.73</v>
      </c>
    </row>
    <row r="112" s="1" customFormat="1" customHeight="1" spans="1:3">
      <c r="A112" s="4" t="s">
        <v>5</v>
      </c>
      <c r="B112" s="4" t="str">
        <f>"202006020420"</f>
        <v>202006020420</v>
      </c>
      <c r="C112" s="5">
        <v>64.32</v>
      </c>
    </row>
    <row r="113" s="1" customFormat="1" customHeight="1" spans="1:3">
      <c r="A113" s="4" t="s">
        <v>5</v>
      </c>
      <c r="B113" s="4" t="str">
        <f>"202006020421"</f>
        <v>202006020421</v>
      </c>
      <c r="C113" s="5">
        <v>43.3</v>
      </c>
    </row>
    <row r="114" s="1" customFormat="1" customHeight="1" spans="1:3">
      <c r="A114" s="4" t="s">
        <v>5</v>
      </c>
      <c r="B114" s="4" t="str">
        <f>"202006020422"</f>
        <v>202006020422</v>
      </c>
      <c r="C114" s="5">
        <v>54.15</v>
      </c>
    </row>
    <row r="115" s="1" customFormat="1" customHeight="1" spans="1:3">
      <c r="A115" s="4" t="s">
        <v>5</v>
      </c>
      <c r="B115" s="4" t="str">
        <f>"202006020423"</f>
        <v>202006020423</v>
      </c>
      <c r="C115" s="5">
        <v>48.94</v>
      </c>
    </row>
    <row r="116" s="1" customFormat="1" customHeight="1" spans="1:3">
      <c r="A116" s="4" t="s">
        <v>5</v>
      </c>
      <c r="B116" s="4" t="str">
        <f>"202006020424"</f>
        <v>202006020424</v>
      </c>
      <c r="C116" s="5">
        <v>62.12</v>
      </c>
    </row>
    <row r="117" s="1" customFormat="1" customHeight="1" spans="1:3">
      <c r="A117" s="4" t="s">
        <v>5</v>
      </c>
      <c r="B117" s="4" t="str">
        <f>"202006020425"</f>
        <v>202006020425</v>
      </c>
      <c r="C117" s="5">
        <v>62.56</v>
      </c>
    </row>
    <row r="118" s="1" customFormat="1" customHeight="1" spans="1:3">
      <c r="A118" s="4" t="s">
        <v>5</v>
      </c>
      <c r="B118" s="4" t="str">
        <f>"202006020426"</f>
        <v>202006020426</v>
      </c>
      <c r="C118" s="5">
        <v>45.62</v>
      </c>
    </row>
    <row r="119" s="1" customFormat="1" customHeight="1" spans="1:3">
      <c r="A119" s="4" t="s">
        <v>5</v>
      </c>
      <c r="B119" s="4" t="str">
        <f>"202006020427"</f>
        <v>202006020427</v>
      </c>
      <c r="C119" s="5">
        <v>64.84</v>
      </c>
    </row>
    <row r="120" s="1" customFormat="1" customHeight="1" spans="1:3">
      <c r="A120" s="4" t="s">
        <v>5</v>
      </c>
      <c r="B120" s="4" t="str">
        <f>"202006020428"</f>
        <v>202006020428</v>
      </c>
      <c r="C120" s="5">
        <v>58.94</v>
      </c>
    </row>
    <row r="121" s="1" customFormat="1" customHeight="1" spans="1:3">
      <c r="A121" s="4" t="s">
        <v>5</v>
      </c>
      <c r="B121" s="4" t="str">
        <f>"202006020429"</f>
        <v>202006020429</v>
      </c>
      <c r="C121" s="5">
        <v>58.99</v>
      </c>
    </row>
    <row r="122" s="1" customFormat="1" customHeight="1" spans="1:3">
      <c r="A122" s="4" t="s">
        <v>5</v>
      </c>
      <c r="B122" s="4" t="str">
        <f>"202006020430"</f>
        <v>202006020430</v>
      </c>
      <c r="C122" s="5">
        <v>50.39</v>
      </c>
    </row>
    <row r="123" s="1" customFormat="1" customHeight="1" spans="1:3">
      <c r="A123" s="4" t="s">
        <v>5</v>
      </c>
      <c r="B123" s="4" t="str">
        <f>"202006020501"</f>
        <v>202006020501</v>
      </c>
      <c r="C123" s="5">
        <v>57.75</v>
      </c>
    </row>
    <row r="124" s="1" customFormat="1" customHeight="1" spans="1:3">
      <c r="A124" s="4" t="s">
        <v>5</v>
      </c>
      <c r="B124" s="4" t="str">
        <f>"202006020502"</f>
        <v>202006020502</v>
      </c>
      <c r="C124" s="5">
        <v>51.8</v>
      </c>
    </row>
    <row r="125" s="1" customFormat="1" customHeight="1" spans="1:3">
      <c r="A125" s="4" t="s">
        <v>5</v>
      </c>
      <c r="B125" s="4" t="str">
        <f>"202006020503"</f>
        <v>202006020503</v>
      </c>
      <c r="C125" s="5">
        <v>58.37</v>
      </c>
    </row>
    <row r="126" s="1" customFormat="1" customHeight="1" spans="1:3">
      <c r="A126" s="4" t="s">
        <v>5</v>
      </c>
      <c r="B126" s="4" t="str">
        <f>"202006020504"</f>
        <v>202006020504</v>
      </c>
      <c r="C126" s="5">
        <v>70.41</v>
      </c>
    </row>
    <row r="127" s="1" customFormat="1" customHeight="1" spans="1:3">
      <c r="A127" s="4" t="s">
        <v>5</v>
      </c>
      <c r="B127" s="4" t="str">
        <f>"202006020505"</f>
        <v>202006020505</v>
      </c>
      <c r="C127" s="5">
        <v>47.86</v>
      </c>
    </row>
    <row r="128" s="1" customFormat="1" customHeight="1" spans="1:3">
      <c r="A128" s="4" t="s">
        <v>5</v>
      </c>
      <c r="B128" s="4" t="str">
        <f>"202006020506"</f>
        <v>202006020506</v>
      </c>
      <c r="C128" s="5">
        <v>58.06</v>
      </c>
    </row>
    <row r="129" s="1" customFormat="1" customHeight="1" spans="1:3">
      <c r="A129" s="4" t="s">
        <v>5</v>
      </c>
      <c r="B129" s="4" t="str">
        <f>"202006020507"</f>
        <v>202006020507</v>
      </c>
      <c r="C129" s="5">
        <v>60.27</v>
      </c>
    </row>
    <row r="130" s="1" customFormat="1" customHeight="1" spans="1:3">
      <c r="A130" s="4" t="s">
        <v>5</v>
      </c>
      <c r="B130" s="4" t="str">
        <f>"202006020508"</f>
        <v>202006020508</v>
      </c>
      <c r="C130" s="5">
        <v>56.05</v>
      </c>
    </row>
    <row r="131" s="1" customFormat="1" customHeight="1" spans="1:3">
      <c r="A131" s="4" t="s">
        <v>5</v>
      </c>
      <c r="B131" s="4" t="str">
        <f>"202006020509"</f>
        <v>202006020509</v>
      </c>
      <c r="C131" s="5">
        <v>68.07</v>
      </c>
    </row>
    <row r="132" s="1" customFormat="1" customHeight="1" spans="1:3">
      <c r="A132" s="4" t="s">
        <v>5</v>
      </c>
      <c r="B132" s="4" t="str">
        <f>"202006020510"</f>
        <v>202006020510</v>
      </c>
      <c r="C132" s="5">
        <v>48.44</v>
      </c>
    </row>
    <row r="133" s="1" customFormat="1" customHeight="1" spans="1:3">
      <c r="A133" s="4" t="s">
        <v>5</v>
      </c>
      <c r="B133" s="4" t="str">
        <f>"202006020511"</f>
        <v>202006020511</v>
      </c>
      <c r="C133" s="5">
        <v>53.63</v>
      </c>
    </row>
    <row r="134" s="1" customFormat="1" customHeight="1" spans="1:3">
      <c r="A134" s="4" t="s">
        <v>5</v>
      </c>
      <c r="B134" s="4" t="str">
        <f>"202006020512"</f>
        <v>202006020512</v>
      </c>
      <c r="C134" s="5">
        <v>74.37</v>
      </c>
    </row>
    <row r="135" s="1" customFormat="1" customHeight="1" spans="1:3">
      <c r="A135" s="4" t="s">
        <v>5</v>
      </c>
      <c r="B135" s="4" t="str">
        <f>"202006020513"</f>
        <v>202006020513</v>
      </c>
      <c r="C135" s="5">
        <v>49.9</v>
      </c>
    </row>
    <row r="136" s="1" customFormat="1" customHeight="1" spans="1:3">
      <c r="A136" s="4" t="s">
        <v>5</v>
      </c>
      <c r="B136" s="4" t="str">
        <f>"202006020514"</f>
        <v>202006020514</v>
      </c>
      <c r="C136" s="5">
        <v>67.72</v>
      </c>
    </row>
    <row r="137" s="1" customFormat="1" customHeight="1" spans="1:3">
      <c r="A137" s="4" t="s">
        <v>5</v>
      </c>
      <c r="B137" s="4" t="str">
        <f>"202006020515"</f>
        <v>202006020515</v>
      </c>
      <c r="C137" s="5">
        <v>59.29</v>
      </c>
    </row>
    <row r="138" s="1" customFormat="1" customHeight="1" spans="1:3">
      <c r="A138" s="4" t="s">
        <v>5</v>
      </c>
      <c r="B138" s="4" t="str">
        <f>"202006020516"</f>
        <v>202006020516</v>
      </c>
      <c r="C138" s="5">
        <v>42.68</v>
      </c>
    </row>
    <row r="139" s="1" customFormat="1" customHeight="1" spans="1:3">
      <c r="A139" s="4" t="s">
        <v>5</v>
      </c>
      <c r="B139" s="4" t="str">
        <f>"202006020517"</f>
        <v>202006020517</v>
      </c>
      <c r="C139" s="5">
        <v>55.78</v>
      </c>
    </row>
    <row r="140" s="1" customFormat="1" customHeight="1" spans="1:3">
      <c r="A140" s="4" t="s">
        <v>5</v>
      </c>
      <c r="B140" s="4" t="str">
        <f>"202006020518"</f>
        <v>202006020518</v>
      </c>
      <c r="C140" s="5">
        <v>61.09</v>
      </c>
    </row>
    <row r="141" s="1" customFormat="1" customHeight="1" spans="1:3">
      <c r="A141" s="4" t="s">
        <v>5</v>
      </c>
      <c r="B141" s="4" t="str">
        <f>"202006020519"</f>
        <v>202006020519</v>
      </c>
      <c r="C141" s="5">
        <v>58.32</v>
      </c>
    </row>
    <row r="142" s="1" customFormat="1" customHeight="1" spans="1:3">
      <c r="A142" s="4" t="s">
        <v>5</v>
      </c>
      <c r="B142" s="4" t="str">
        <f>"202006020520"</f>
        <v>202006020520</v>
      </c>
      <c r="C142" s="5">
        <v>59.73</v>
      </c>
    </row>
    <row r="143" s="1" customFormat="1" customHeight="1" spans="1:3">
      <c r="A143" s="4" t="s">
        <v>5</v>
      </c>
      <c r="B143" s="4" t="str">
        <f>"202006020521"</f>
        <v>202006020521</v>
      </c>
      <c r="C143" s="5">
        <v>58.66</v>
      </c>
    </row>
    <row r="144" s="1" customFormat="1" customHeight="1" spans="1:3">
      <c r="A144" s="4" t="s">
        <v>5</v>
      </c>
      <c r="B144" s="4" t="str">
        <f>"202006020522"</f>
        <v>202006020522</v>
      </c>
      <c r="C144" s="5">
        <v>62.9</v>
      </c>
    </row>
    <row r="145" s="1" customFormat="1" customHeight="1" spans="1:3">
      <c r="A145" s="4" t="s">
        <v>5</v>
      </c>
      <c r="B145" s="4" t="str">
        <f>"202006020523"</f>
        <v>202006020523</v>
      </c>
      <c r="C145" s="5">
        <v>51.94</v>
      </c>
    </row>
    <row r="146" s="1" customFormat="1" customHeight="1" spans="1:3">
      <c r="A146" s="4" t="s">
        <v>5</v>
      </c>
      <c r="B146" s="4" t="str">
        <f>"202006020524"</f>
        <v>202006020524</v>
      </c>
      <c r="C146" s="5">
        <v>65.76</v>
      </c>
    </row>
    <row r="147" s="1" customFormat="1" customHeight="1" spans="1:3">
      <c r="A147" s="4" t="s">
        <v>5</v>
      </c>
      <c r="B147" s="4" t="str">
        <f>"202006020525"</f>
        <v>202006020525</v>
      </c>
      <c r="C147" s="5">
        <v>73.88</v>
      </c>
    </row>
    <row r="148" s="1" customFormat="1" customHeight="1" spans="1:3">
      <c r="A148" s="4" t="s">
        <v>5</v>
      </c>
      <c r="B148" s="4" t="str">
        <f>"202006020526"</f>
        <v>202006020526</v>
      </c>
      <c r="C148" s="5">
        <v>68.83</v>
      </c>
    </row>
    <row r="149" s="1" customFormat="1" customHeight="1" spans="1:3">
      <c r="A149" s="4" t="s">
        <v>5</v>
      </c>
      <c r="B149" s="4" t="str">
        <f>"202006020527"</f>
        <v>202006020527</v>
      </c>
      <c r="C149" s="5">
        <v>58.55</v>
      </c>
    </row>
    <row r="150" s="1" customFormat="1" customHeight="1" spans="1:3">
      <c r="A150" s="4" t="s">
        <v>5</v>
      </c>
      <c r="B150" s="4" t="str">
        <f>"202006020528"</f>
        <v>202006020528</v>
      </c>
      <c r="C150" s="5">
        <v>58.59</v>
      </c>
    </row>
    <row r="151" s="1" customFormat="1" customHeight="1" spans="1:3">
      <c r="A151" s="4" t="s">
        <v>5</v>
      </c>
      <c r="B151" s="4" t="str">
        <f>"202006020529"</f>
        <v>202006020529</v>
      </c>
      <c r="C151" s="5">
        <v>0</v>
      </c>
    </row>
    <row r="152" s="1" customFormat="1" customHeight="1" spans="1:3">
      <c r="A152" s="4" t="s">
        <v>5</v>
      </c>
      <c r="B152" s="4" t="str">
        <f>"202006020530"</f>
        <v>202006020530</v>
      </c>
      <c r="C152" s="5">
        <v>45.26</v>
      </c>
    </row>
    <row r="153" s="1" customFormat="1" customHeight="1" spans="1:3">
      <c r="A153" s="4" t="s">
        <v>5</v>
      </c>
      <c r="B153" s="4" t="str">
        <f>"202006020601"</f>
        <v>202006020601</v>
      </c>
      <c r="C153" s="5">
        <v>63.32</v>
      </c>
    </row>
    <row r="154" s="1" customFormat="1" customHeight="1" spans="1:3">
      <c r="A154" s="4" t="s">
        <v>5</v>
      </c>
      <c r="B154" s="4" t="str">
        <f>"202006020602"</f>
        <v>202006020602</v>
      </c>
      <c r="C154" s="5">
        <v>61.1</v>
      </c>
    </row>
    <row r="155" s="1" customFormat="1" customHeight="1" spans="1:3">
      <c r="A155" s="4" t="s">
        <v>5</v>
      </c>
      <c r="B155" s="4" t="str">
        <f>"202006020603"</f>
        <v>202006020603</v>
      </c>
      <c r="C155" s="5">
        <v>49.96</v>
      </c>
    </row>
    <row r="156" s="1" customFormat="1" customHeight="1" spans="1:3">
      <c r="A156" s="4" t="s">
        <v>5</v>
      </c>
      <c r="B156" s="4" t="str">
        <f>"202006020604"</f>
        <v>202006020604</v>
      </c>
      <c r="C156" s="5">
        <v>56.08</v>
      </c>
    </row>
    <row r="157" s="1" customFormat="1" customHeight="1" spans="1:3">
      <c r="A157" s="4" t="s">
        <v>5</v>
      </c>
      <c r="B157" s="4" t="str">
        <f>"202006020605"</f>
        <v>202006020605</v>
      </c>
      <c r="C157" s="5">
        <v>60.7</v>
      </c>
    </row>
    <row r="158" s="1" customFormat="1" customHeight="1" spans="1:3">
      <c r="A158" s="4" t="s">
        <v>5</v>
      </c>
      <c r="B158" s="4" t="str">
        <f>"202006020606"</f>
        <v>202006020606</v>
      </c>
      <c r="C158" s="5">
        <v>57.14</v>
      </c>
    </row>
    <row r="159" s="1" customFormat="1" customHeight="1" spans="1:3">
      <c r="A159" s="4" t="s">
        <v>5</v>
      </c>
      <c r="B159" s="4" t="str">
        <f>"202006020607"</f>
        <v>202006020607</v>
      </c>
      <c r="C159" s="5">
        <v>55.63</v>
      </c>
    </row>
    <row r="160" s="1" customFormat="1" customHeight="1" spans="1:3">
      <c r="A160" s="4" t="s">
        <v>5</v>
      </c>
      <c r="B160" s="4" t="str">
        <f>"202006020608"</f>
        <v>202006020608</v>
      </c>
      <c r="C160" s="5">
        <v>63.66</v>
      </c>
    </row>
    <row r="161" s="1" customFormat="1" customHeight="1" spans="1:3">
      <c r="A161" s="4" t="s">
        <v>5</v>
      </c>
      <c r="B161" s="4" t="str">
        <f>"202006020609"</f>
        <v>202006020609</v>
      </c>
      <c r="C161" s="5">
        <v>69.31</v>
      </c>
    </row>
    <row r="162" s="1" customFormat="1" customHeight="1" spans="1:3">
      <c r="A162" s="4" t="s">
        <v>5</v>
      </c>
      <c r="B162" s="4" t="str">
        <f>"202006020610"</f>
        <v>202006020610</v>
      </c>
      <c r="C162" s="5">
        <v>67.15</v>
      </c>
    </row>
    <row r="163" s="1" customFormat="1" customHeight="1" spans="1:3">
      <c r="A163" s="4" t="s">
        <v>5</v>
      </c>
      <c r="B163" s="4" t="str">
        <f>"202006020611"</f>
        <v>202006020611</v>
      </c>
      <c r="C163" s="5">
        <v>53.69</v>
      </c>
    </row>
    <row r="164" s="1" customFormat="1" customHeight="1" spans="1:3">
      <c r="A164" s="4" t="s">
        <v>5</v>
      </c>
      <c r="B164" s="4" t="str">
        <f>"202006020612"</f>
        <v>202006020612</v>
      </c>
      <c r="C164" s="5">
        <v>65.55</v>
      </c>
    </row>
    <row r="165" s="1" customFormat="1" customHeight="1" spans="1:3">
      <c r="A165" s="4" t="s">
        <v>5</v>
      </c>
      <c r="B165" s="4" t="str">
        <f>"202006020613"</f>
        <v>202006020613</v>
      </c>
      <c r="C165" s="5">
        <v>56.77</v>
      </c>
    </row>
    <row r="166" s="1" customFormat="1" customHeight="1" spans="1:3">
      <c r="A166" s="4" t="s">
        <v>5</v>
      </c>
      <c r="B166" s="4" t="str">
        <f>"202006020614"</f>
        <v>202006020614</v>
      </c>
      <c r="C166" s="5">
        <v>41.81</v>
      </c>
    </row>
    <row r="167" s="1" customFormat="1" customHeight="1" spans="1:3">
      <c r="A167" s="4" t="s">
        <v>5</v>
      </c>
      <c r="B167" s="4" t="str">
        <f>"202006020615"</f>
        <v>202006020615</v>
      </c>
      <c r="C167" s="5">
        <v>0</v>
      </c>
    </row>
    <row r="168" s="1" customFormat="1" customHeight="1" spans="1:3">
      <c r="A168" s="4" t="s">
        <v>5</v>
      </c>
      <c r="B168" s="4" t="str">
        <f>"202006020616"</f>
        <v>202006020616</v>
      </c>
      <c r="C168" s="5">
        <v>56.81</v>
      </c>
    </row>
    <row r="169" s="1" customFormat="1" customHeight="1" spans="1:3">
      <c r="A169" s="4" t="s">
        <v>5</v>
      </c>
      <c r="B169" s="4" t="str">
        <f>"202006020617"</f>
        <v>202006020617</v>
      </c>
      <c r="C169" s="5">
        <v>46.48</v>
      </c>
    </row>
    <row r="170" s="1" customFormat="1" customHeight="1" spans="1:3">
      <c r="A170" s="4" t="s">
        <v>5</v>
      </c>
      <c r="B170" s="4" t="str">
        <f>"202006020618"</f>
        <v>202006020618</v>
      </c>
      <c r="C170" s="5">
        <v>62.13</v>
      </c>
    </row>
    <row r="171" s="1" customFormat="1" customHeight="1" spans="1:3">
      <c r="A171" s="4" t="s">
        <v>5</v>
      </c>
      <c r="B171" s="4" t="str">
        <f>"202006020619"</f>
        <v>202006020619</v>
      </c>
      <c r="C171" s="5">
        <v>68.38</v>
      </c>
    </row>
    <row r="172" s="1" customFormat="1" customHeight="1" spans="1:3">
      <c r="A172" s="4" t="s">
        <v>5</v>
      </c>
      <c r="B172" s="4" t="str">
        <f>"202006020620"</f>
        <v>202006020620</v>
      </c>
      <c r="C172" s="5">
        <v>41.5</v>
      </c>
    </row>
    <row r="173" s="1" customFormat="1" customHeight="1" spans="1:3">
      <c r="A173" s="4" t="s">
        <v>5</v>
      </c>
      <c r="B173" s="4" t="str">
        <f>"202006020621"</f>
        <v>202006020621</v>
      </c>
      <c r="C173" s="5">
        <v>64.31</v>
      </c>
    </row>
    <row r="174" s="1" customFormat="1" customHeight="1" spans="1:3">
      <c r="A174" s="4" t="s">
        <v>5</v>
      </c>
      <c r="B174" s="4" t="str">
        <f>"202006020622"</f>
        <v>202006020622</v>
      </c>
      <c r="C174" s="5">
        <v>53.58</v>
      </c>
    </row>
    <row r="175" s="1" customFormat="1" customHeight="1" spans="1:3">
      <c r="A175" s="4" t="s">
        <v>5</v>
      </c>
      <c r="B175" s="4" t="str">
        <f>"202006020623"</f>
        <v>202006020623</v>
      </c>
      <c r="C175" s="5">
        <v>62</v>
      </c>
    </row>
    <row r="176" s="1" customFormat="1" customHeight="1" spans="1:3">
      <c r="A176" s="4" t="s">
        <v>5</v>
      </c>
      <c r="B176" s="4" t="str">
        <f>"202006020624"</f>
        <v>202006020624</v>
      </c>
      <c r="C176" s="5">
        <v>54.4</v>
      </c>
    </row>
    <row r="177" s="1" customFormat="1" customHeight="1" spans="1:3">
      <c r="A177" s="4" t="s">
        <v>5</v>
      </c>
      <c r="B177" s="4" t="str">
        <f>"202006020625"</f>
        <v>202006020625</v>
      </c>
      <c r="C177" s="5">
        <v>45.95</v>
      </c>
    </row>
    <row r="178" s="1" customFormat="1" customHeight="1" spans="1:3">
      <c r="A178" s="4" t="s">
        <v>5</v>
      </c>
      <c r="B178" s="4" t="str">
        <f>"202006020626"</f>
        <v>202006020626</v>
      </c>
      <c r="C178" s="5">
        <v>61.66</v>
      </c>
    </row>
    <row r="179" s="1" customFormat="1" customHeight="1" spans="1:3">
      <c r="A179" s="4" t="s">
        <v>5</v>
      </c>
      <c r="B179" s="4" t="str">
        <f>"202006020627"</f>
        <v>202006020627</v>
      </c>
      <c r="C179" s="5">
        <v>56.21</v>
      </c>
    </row>
    <row r="180" s="1" customFormat="1" customHeight="1" spans="1:3">
      <c r="A180" s="4" t="s">
        <v>5</v>
      </c>
      <c r="B180" s="4" t="str">
        <f>"202006020628"</f>
        <v>202006020628</v>
      </c>
      <c r="C180" s="5">
        <v>53.81</v>
      </c>
    </row>
    <row r="181" s="1" customFormat="1" customHeight="1" spans="1:3">
      <c r="A181" s="4" t="s">
        <v>5</v>
      </c>
      <c r="B181" s="4" t="str">
        <f>"202006020629"</f>
        <v>202006020629</v>
      </c>
      <c r="C181" s="5">
        <v>52.15</v>
      </c>
    </row>
    <row r="182" s="1" customFormat="1" customHeight="1" spans="1:3">
      <c r="A182" s="4" t="s">
        <v>5</v>
      </c>
      <c r="B182" s="4" t="str">
        <f>"202006020630"</f>
        <v>202006020630</v>
      </c>
      <c r="C182" s="5">
        <v>50.47</v>
      </c>
    </row>
    <row r="183" s="1" customFormat="1" customHeight="1" spans="1:3">
      <c r="A183" s="4" t="s">
        <v>5</v>
      </c>
      <c r="B183" s="4" t="str">
        <f>"202006020701"</f>
        <v>202006020701</v>
      </c>
      <c r="C183" s="5">
        <v>53.1</v>
      </c>
    </row>
    <row r="184" s="1" customFormat="1" customHeight="1" spans="1:3">
      <c r="A184" s="4" t="s">
        <v>5</v>
      </c>
      <c r="B184" s="4" t="str">
        <f>"202006020702"</f>
        <v>202006020702</v>
      </c>
      <c r="C184" s="5">
        <v>45.86</v>
      </c>
    </row>
    <row r="185" s="1" customFormat="1" customHeight="1" spans="1:3">
      <c r="A185" s="4" t="s">
        <v>5</v>
      </c>
      <c r="B185" s="4" t="str">
        <f>"202006020703"</f>
        <v>202006020703</v>
      </c>
      <c r="C185" s="5">
        <v>70.76</v>
      </c>
    </row>
    <row r="186" s="1" customFormat="1" customHeight="1" spans="1:3">
      <c r="A186" s="4" t="s">
        <v>5</v>
      </c>
      <c r="B186" s="4" t="str">
        <f>"202006020704"</f>
        <v>202006020704</v>
      </c>
      <c r="C186" s="5">
        <v>67.43</v>
      </c>
    </row>
    <row r="187" s="1" customFormat="1" customHeight="1" spans="1:3">
      <c r="A187" s="4" t="s">
        <v>5</v>
      </c>
      <c r="B187" s="4" t="str">
        <f>"202006020705"</f>
        <v>202006020705</v>
      </c>
      <c r="C187" s="5">
        <v>46.82</v>
      </c>
    </row>
    <row r="188" s="1" customFormat="1" customHeight="1" spans="1:3">
      <c r="A188" s="4" t="s">
        <v>5</v>
      </c>
      <c r="B188" s="4" t="str">
        <f>"202006020706"</f>
        <v>202006020706</v>
      </c>
      <c r="C188" s="5">
        <v>62.27</v>
      </c>
    </row>
    <row r="189" s="1" customFormat="1" customHeight="1" spans="1:3">
      <c r="A189" s="4" t="s">
        <v>5</v>
      </c>
      <c r="B189" s="4" t="str">
        <f>"202006020707"</f>
        <v>202006020707</v>
      </c>
      <c r="C189" s="5">
        <v>52.38</v>
      </c>
    </row>
    <row r="190" s="1" customFormat="1" customHeight="1" spans="1:3">
      <c r="A190" s="4" t="s">
        <v>5</v>
      </c>
      <c r="B190" s="4" t="str">
        <f>"202006020708"</f>
        <v>202006020708</v>
      </c>
      <c r="C190" s="5">
        <v>53.97</v>
      </c>
    </row>
    <row r="191" s="1" customFormat="1" customHeight="1" spans="1:3">
      <c r="A191" s="4" t="s">
        <v>5</v>
      </c>
      <c r="B191" s="4" t="str">
        <f>"202006020709"</f>
        <v>202006020709</v>
      </c>
      <c r="C191" s="5">
        <v>58.71</v>
      </c>
    </row>
    <row r="192" s="1" customFormat="1" customHeight="1" spans="1:3">
      <c r="A192" s="4" t="s">
        <v>5</v>
      </c>
      <c r="B192" s="4" t="str">
        <f>"202006020710"</f>
        <v>202006020710</v>
      </c>
      <c r="C192" s="5">
        <v>62.13</v>
      </c>
    </row>
    <row r="193" s="1" customFormat="1" customHeight="1" spans="1:3">
      <c r="A193" s="4" t="s">
        <v>5</v>
      </c>
      <c r="B193" s="4" t="str">
        <f>"202006020711"</f>
        <v>202006020711</v>
      </c>
      <c r="C193" s="5">
        <v>63.17</v>
      </c>
    </row>
    <row r="194" s="1" customFormat="1" customHeight="1" spans="1:3">
      <c r="A194" s="4" t="s">
        <v>5</v>
      </c>
      <c r="B194" s="4" t="str">
        <f>"202006020712"</f>
        <v>202006020712</v>
      </c>
      <c r="C194" s="5">
        <v>60.04</v>
      </c>
    </row>
    <row r="195" s="1" customFormat="1" customHeight="1" spans="1:3">
      <c r="A195" s="4" t="s">
        <v>5</v>
      </c>
      <c r="B195" s="4" t="str">
        <f>"202006020713"</f>
        <v>202006020713</v>
      </c>
      <c r="C195" s="5">
        <v>67.64</v>
      </c>
    </row>
    <row r="196" s="1" customFormat="1" customHeight="1" spans="1:3">
      <c r="A196" s="4" t="s">
        <v>5</v>
      </c>
      <c r="B196" s="4" t="str">
        <f>"202006020714"</f>
        <v>202006020714</v>
      </c>
      <c r="C196" s="5">
        <v>39.27</v>
      </c>
    </row>
    <row r="197" s="1" customFormat="1" customHeight="1" spans="1:3">
      <c r="A197" s="4" t="s">
        <v>5</v>
      </c>
      <c r="B197" s="4" t="str">
        <f>"202006020715"</f>
        <v>202006020715</v>
      </c>
      <c r="C197" s="5">
        <v>52.02</v>
      </c>
    </row>
    <row r="198" s="1" customFormat="1" customHeight="1" spans="1:3">
      <c r="A198" s="4" t="s">
        <v>5</v>
      </c>
      <c r="B198" s="4" t="str">
        <f>"202006020716"</f>
        <v>202006020716</v>
      </c>
      <c r="C198" s="5">
        <v>58.91</v>
      </c>
    </row>
    <row r="199" s="1" customFormat="1" customHeight="1" spans="1:3">
      <c r="A199" s="4" t="s">
        <v>5</v>
      </c>
      <c r="B199" s="4" t="str">
        <f>"202006020717"</f>
        <v>202006020717</v>
      </c>
      <c r="C199" s="5">
        <v>58.05</v>
      </c>
    </row>
    <row r="200" s="1" customFormat="1" customHeight="1" spans="1:3">
      <c r="A200" s="4" t="s">
        <v>5</v>
      </c>
      <c r="B200" s="4" t="str">
        <f>"202006020718"</f>
        <v>202006020718</v>
      </c>
      <c r="C200" s="5">
        <v>55.63</v>
      </c>
    </row>
    <row r="201" s="1" customFormat="1" customHeight="1" spans="1:3">
      <c r="A201" s="4" t="s">
        <v>5</v>
      </c>
      <c r="B201" s="4" t="str">
        <f>"202006020719"</f>
        <v>202006020719</v>
      </c>
      <c r="C201" s="5">
        <v>0</v>
      </c>
    </row>
    <row r="202" s="1" customFormat="1" customHeight="1" spans="1:3">
      <c r="A202" s="4" t="s">
        <v>5</v>
      </c>
      <c r="B202" s="4" t="str">
        <f>"202006020720"</f>
        <v>202006020720</v>
      </c>
      <c r="C202" s="5">
        <v>69.53</v>
      </c>
    </row>
    <row r="203" s="1" customFormat="1" customHeight="1" spans="1:3">
      <c r="A203" s="4" t="s">
        <v>5</v>
      </c>
      <c r="B203" s="4" t="str">
        <f>"202006020721"</f>
        <v>202006020721</v>
      </c>
      <c r="C203" s="5">
        <v>54.3</v>
      </c>
    </row>
    <row r="204" s="1" customFormat="1" customHeight="1" spans="1:3">
      <c r="A204" s="4" t="s">
        <v>5</v>
      </c>
      <c r="B204" s="4" t="str">
        <f>"202006020722"</f>
        <v>202006020722</v>
      </c>
      <c r="C204" s="5">
        <v>54.07</v>
      </c>
    </row>
    <row r="205" s="1" customFormat="1" customHeight="1" spans="1:3">
      <c r="A205" s="4" t="s">
        <v>5</v>
      </c>
      <c r="B205" s="4" t="str">
        <f>"202006020723"</f>
        <v>202006020723</v>
      </c>
      <c r="C205" s="5">
        <v>59.03</v>
      </c>
    </row>
    <row r="206" s="1" customFormat="1" customHeight="1" spans="1:3">
      <c r="A206" s="4" t="s">
        <v>5</v>
      </c>
      <c r="B206" s="4" t="str">
        <f>"202006020724"</f>
        <v>202006020724</v>
      </c>
      <c r="C206" s="5">
        <v>62.35</v>
      </c>
    </row>
    <row r="207" s="1" customFormat="1" customHeight="1" spans="1:3">
      <c r="A207" s="4" t="s">
        <v>5</v>
      </c>
      <c r="B207" s="4" t="str">
        <f>"202006020725"</f>
        <v>202006020725</v>
      </c>
      <c r="C207" s="5">
        <v>60.05</v>
      </c>
    </row>
    <row r="208" s="1" customFormat="1" customHeight="1" spans="1:3">
      <c r="A208" s="4" t="s">
        <v>5</v>
      </c>
      <c r="B208" s="4" t="str">
        <f>"202006020726"</f>
        <v>202006020726</v>
      </c>
      <c r="C208" s="5">
        <v>63.02</v>
      </c>
    </row>
    <row r="209" s="1" customFormat="1" customHeight="1" spans="1:3">
      <c r="A209" s="4" t="s">
        <v>5</v>
      </c>
      <c r="B209" s="4" t="str">
        <f>"202006020727"</f>
        <v>202006020727</v>
      </c>
      <c r="C209" s="5">
        <v>52.34</v>
      </c>
    </row>
    <row r="210" s="1" customFormat="1" customHeight="1" spans="1:3">
      <c r="A210" s="4" t="s">
        <v>5</v>
      </c>
      <c r="B210" s="4" t="str">
        <f>"202006020728"</f>
        <v>202006020728</v>
      </c>
      <c r="C210" s="5">
        <v>54.4</v>
      </c>
    </row>
    <row r="211" s="1" customFormat="1" customHeight="1" spans="1:3">
      <c r="A211" s="4" t="s">
        <v>5</v>
      </c>
      <c r="B211" s="4" t="str">
        <f>"202006020729"</f>
        <v>202006020729</v>
      </c>
      <c r="C211" s="5">
        <v>55.89</v>
      </c>
    </row>
    <row r="212" s="1" customFormat="1" customHeight="1" spans="1:3">
      <c r="A212" s="4" t="s">
        <v>5</v>
      </c>
      <c r="B212" s="4" t="str">
        <f>"202006020730"</f>
        <v>202006020730</v>
      </c>
      <c r="C212" s="5">
        <v>63.98</v>
      </c>
    </row>
    <row r="213" s="1" customFormat="1" customHeight="1" spans="1:3">
      <c r="A213" s="4" t="s">
        <v>5</v>
      </c>
      <c r="B213" s="4" t="str">
        <f>"202006020801"</f>
        <v>202006020801</v>
      </c>
      <c r="C213" s="5">
        <v>58.99</v>
      </c>
    </row>
    <row r="214" s="1" customFormat="1" customHeight="1" spans="1:3">
      <c r="A214" s="4" t="s">
        <v>6</v>
      </c>
      <c r="B214" s="4" t="str">
        <f>"202006030802"</f>
        <v>202006030802</v>
      </c>
      <c r="C214" s="5">
        <v>63.15</v>
      </c>
    </row>
    <row r="215" s="1" customFormat="1" customHeight="1" spans="1:3">
      <c r="A215" s="4" t="s">
        <v>6</v>
      </c>
      <c r="B215" s="4" t="str">
        <f>"202006030803"</f>
        <v>202006030803</v>
      </c>
      <c r="C215" s="5">
        <v>65.19</v>
      </c>
    </row>
    <row r="216" s="1" customFormat="1" customHeight="1" spans="1:3">
      <c r="A216" s="4" t="s">
        <v>6</v>
      </c>
      <c r="B216" s="4" t="str">
        <f>"202006030804"</f>
        <v>202006030804</v>
      </c>
      <c r="C216" s="5">
        <v>0</v>
      </c>
    </row>
    <row r="217" s="1" customFormat="1" customHeight="1" spans="1:3">
      <c r="A217" s="4" t="s">
        <v>6</v>
      </c>
      <c r="B217" s="4" t="str">
        <f>"202006030805"</f>
        <v>202006030805</v>
      </c>
      <c r="C217" s="5">
        <v>43.96</v>
      </c>
    </row>
    <row r="218" s="1" customFormat="1" customHeight="1" spans="1:3">
      <c r="A218" s="4" t="s">
        <v>6</v>
      </c>
      <c r="B218" s="4" t="str">
        <f>"202006030806"</f>
        <v>202006030806</v>
      </c>
      <c r="C218" s="5">
        <v>49.8</v>
      </c>
    </row>
    <row r="219" s="1" customFormat="1" customHeight="1" spans="1:3">
      <c r="A219" s="4" t="s">
        <v>6</v>
      </c>
      <c r="B219" s="4" t="str">
        <f>"202006030807"</f>
        <v>202006030807</v>
      </c>
      <c r="C219" s="5">
        <v>59.74</v>
      </c>
    </row>
    <row r="220" s="1" customFormat="1" customHeight="1" spans="1:3">
      <c r="A220" s="4" t="s">
        <v>6</v>
      </c>
      <c r="B220" s="4" t="str">
        <f>"202006030808"</f>
        <v>202006030808</v>
      </c>
      <c r="C220" s="5">
        <v>65.71</v>
      </c>
    </row>
    <row r="221" s="1" customFormat="1" customHeight="1" spans="1:3">
      <c r="A221" s="4" t="s">
        <v>6</v>
      </c>
      <c r="B221" s="4" t="str">
        <f>"202006030809"</f>
        <v>202006030809</v>
      </c>
      <c r="C221" s="5">
        <v>60.86</v>
      </c>
    </row>
    <row r="222" s="1" customFormat="1" customHeight="1" spans="1:3">
      <c r="A222" s="4" t="s">
        <v>6</v>
      </c>
      <c r="B222" s="4" t="str">
        <f>"202006030810"</f>
        <v>202006030810</v>
      </c>
      <c r="C222" s="5">
        <v>59.47</v>
      </c>
    </row>
    <row r="223" s="1" customFormat="1" customHeight="1" spans="1:3">
      <c r="A223" s="4" t="s">
        <v>6</v>
      </c>
      <c r="B223" s="4" t="str">
        <f>"202006030811"</f>
        <v>202006030811</v>
      </c>
      <c r="C223" s="5">
        <v>60.58</v>
      </c>
    </row>
    <row r="224" s="1" customFormat="1" customHeight="1" spans="1:3">
      <c r="A224" s="4" t="s">
        <v>6</v>
      </c>
      <c r="B224" s="4" t="str">
        <f>"202006030812"</f>
        <v>202006030812</v>
      </c>
      <c r="C224" s="5">
        <v>65.58</v>
      </c>
    </row>
    <row r="225" s="1" customFormat="1" customHeight="1" spans="1:3">
      <c r="A225" s="4" t="s">
        <v>6</v>
      </c>
      <c r="B225" s="4" t="str">
        <f>"202006030813"</f>
        <v>202006030813</v>
      </c>
      <c r="C225" s="5">
        <v>45.86</v>
      </c>
    </row>
    <row r="226" s="1" customFormat="1" customHeight="1" spans="1:3">
      <c r="A226" s="4" t="s">
        <v>6</v>
      </c>
      <c r="B226" s="4" t="str">
        <f>"202006030814"</f>
        <v>202006030814</v>
      </c>
      <c r="C226" s="5">
        <v>73.53</v>
      </c>
    </row>
    <row r="227" s="1" customFormat="1" customHeight="1" spans="1:3">
      <c r="A227" s="4" t="s">
        <v>6</v>
      </c>
      <c r="B227" s="4" t="str">
        <f>"202006030815"</f>
        <v>202006030815</v>
      </c>
      <c r="C227" s="5">
        <v>77.07</v>
      </c>
    </row>
    <row r="228" s="1" customFormat="1" customHeight="1" spans="1:3">
      <c r="A228" s="4" t="s">
        <v>6</v>
      </c>
      <c r="B228" s="4" t="str">
        <f>"202006030816"</f>
        <v>202006030816</v>
      </c>
      <c r="C228" s="5">
        <v>61.24</v>
      </c>
    </row>
    <row r="229" s="1" customFormat="1" customHeight="1" spans="1:3">
      <c r="A229" s="4" t="s">
        <v>6</v>
      </c>
      <c r="B229" s="4" t="str">
        <f>"202006030817"</f>
        <v>202006030817</v>
      </c>
      <c r="C229" s="5">
        <v>57.13</v>
      </c>
    </row>
    <row r="230" s="1" customFormat="1" customHeight="1" spans="1:3">
      <c r="A230" s="4" t="s">
        <v>6</v>
      </c>
      <c r="B230" s="4" t="str">
        <f>"202006030818"</f>
        <v>202006030818</v>
      </c>
      <c r="C230" s="5">
        <v>0</v>
      </c>
    </row>
    <row r="231" s="1" customFormat="1" customHeight="1" spans="1:3">
      <c r="A231" s="4" t="s">
        <v>6</v>
      </c>
      <c r="B231" s="4" t="str">
        <f>"202006030819"</f>
        <v>202006030819</v>
      </c>
      <c r="C231" s="5">
        <v>57.37</v>
      </c>
    </row>
    <row r="232" s="1" customFormat="1" customHeight="1" spans="1:3">
      <c r="A232" s="4" t="s">
        <v>6</v>
      </c>
      <c r="B232" s="4" t="str">
        <f>"202006030820"</f>
        <v>202006030820</v>
      </c>
      <c r="C232" s="5">
        <v>65.71</v>
      </c>
    </row>
    <row r="233" s="1" customFormat="1" customHeight="1" spans="1:3">
      <c r="A233" s="4" t="s">
        <v>6</v>
      </c>
      <c r="B233" s="4" t="str">
        <f>"202006030821"</f>
        <v>202006030821</v>
      </c>
      <c r="C233" s="5">
        <v>61.08</v>
      </c>
    </row>
    <row r="234" s="1" customFormat="1" customHeight="1" spans="1:3">
      <c r="A234" s="4" t="s">
        <v>6</v>
      </c>
      <c r="B234" s="4" t="str">
        <f>"202006030822"</f>
        <v>202006030822</v>
      </c>
      <c r="C234" s="5">
        <v>56.01</v>
      </c>
    </row>
    <row r="235" s="1" customFormat="1" customHeight="1" spans="1:3">
      <c r="A235" s="4" t="s">
        <v>6</v>
      </c>
      <c r="B235" s="4" t="str">
        <f>"202006030823"</f>
        <v>202006030823</v>
      </c>
      <c r="C235" s="5">
        <v>67.36</v>
      </c>
    </row>
    <row r="236" s="1" customFormat="1" customHeight="1" spans="1:3">
      <c r="A236" s="4" t="s">
        <v>6</v>
      </c>
      <c r="B236" s="4" t="str">
        <f>"202006030824"</f>
        <v>202006030824</v>
      </c>
      <c r="C236" s="5">
        <v>50.73</v>
      </c>
    </row>
    <row r="237" s="1" customFormat="1" customHeight="1" spans="1:3">
      <c r="A237" s="4" t="s">
        <v>6</v>
      </c>
      <c r="B237" s="4" t="str">
        <f>"202006030825"</f>
        <v>202006030825</v>
      </c>
      <c r="C237" s="5">
        <v>50.64</v>
      </c>
    </row>
    <row r="238" s="1" customFormat="1" customHeight="1" spans="1:3">
      <c r="A238" s="4" t="s">
        <v>6</v>
      </c>
      <c r="B238" s="4" t="str">
        <f>"202006030826"</f>
        <v>202006030826</v>
      </c>
      <c r="C238" s="5">
        <v>55.96</v>
      </c>
    </row>
    <row r="239" s="1" customFormat="1" customHeight="1" spans="1:3">
      <c r="A239" s="4" t="s">
        <v>6</v>
      </c>
      <c r="B239" s="4" t="str">
        <f>"202006030827"</f>
        <v>202006030827</v>
      </c>
      <c r="C239" s="5">
        <v>65.01</v>
      </c>
    </row>
    <row r="240" s="1" customFormat="1" customHeight="1" spans="1:3">
      <c r="A240" s="4" t="s">
        <v>6</v>
      </c>
      <c r="B240" s="4" t="str">
        <f>"202006030828"</f>
        <v>202006030828</v>
      </c>
      <c r="C240" s="5">
        <v>51.04</v>
      </c>
    </row>
    <row r="241" s="1" customFormat="1" customHeight="1" spans="1:3">
      <c r="A241" s="4" t="s">
        <v>6</v>
      </c>
      <c r="B241" s="4" t="str">
        <f>"202006030829"</f>
        <v>202006030829</v>
      </c>
      <c r="C241" s="5">
        <v>64.26</v>
      </c>
    </row>
    <row r="242" s="1" customFormat="1" customHeight="1" spans="1:3">
      <c r="A242" s="4" t="s">
        <v>6</v>
      </c>
      <c r="B242" s="4" t="str">
        <f>"202006030830"</f>
        <v>202006030830</v>
      </c>
      <c r="C242" s="5">
        <v>56.82</v>
      </c>
    </row>
    <row r="243" s="1" customFormat="1" customHeight="1" spans="1:3">
      <c r="A243" s="4" t="s">
        <v>6</v>
      </c>
      <c r="B243" s="4" t="str">
        <f>"202006030901"</f>
        <v>202006030901</v>
      </c>
      <c r="C243" s="5">
        <v>48.39</v>
      </c>
    </row>
    <row r="244" s="1" customFormat="1" customHeight="1" spans="1:3">
      <c r="A244" s="4" t="s">
        <v>6</v>
      </c>
      <c r="B244" s="4" t="str">
        <f>"202006030902"</f>
        <v>202006030902</v>
      </c>
      <c r="C244" s="5">
        <v>57.16</v>
      </c>
    </row>
    <row r="245" s="1" customFormat="1" customHeight="1" spans="1:3">
      <c r="A245" s="4" t="s">
        <v>6</v>
      </c>
      <c r="B245" s="4" t="str">
        <f>"202006030903"</f>
        <v>202006030903</v>
      </c>
      <c r="C245" s="5">
        <v>68.88</v>
      </c>
    </row>
    <row r="246" s="1" customFormat="1" customHeight="1" spans="1:3">
      <c r="A246" s="4" t="s">
        <v>6</v>
      </c>
      <c r="B246" s="4" t="str">
        <f>"202006030904"</f>
        <v>202006030904</v>
      </c>
      <c r="C246" s="5">
        <v>35.17</v>
      </c>
    </row>
    <row r="247" s="1" customFormat="1" customHeight="1" spans="1:3">
      <c r="A247" s="4" t="s">
        <v>6</v>
      </c>
      <c r="B247" s="4" t="str">
        <f>"202006030905"</f>
        <v>202006030905</v>
      </c>
      <c r="C247" s="5">
        <v>68.17</v>
      </c>
    </row>
    <row r="248" s="1" customFormat="1" customHeight="1" spans="1:3">
      <c r="A248" s="4" t="s">
        <v>6</v>
      </c>
      <c r="B248" s="4" t="str">
        <f>"202006030906"</f>
        <v>202006030906</v>
      </c>
      <c r="C248" s="5">
        <v>59.19</v>
      </c>
    </row>
    <row r="249" s="1" customFormat="1" customHeight="1" spans="1:3">
      <c r="A249" s="4" t="s">
        <v>6</v>
      </c>
      <c r="B249" s="4" t="str">
        <f>"202006030907"</f>
        <v>202006030907</v>
      </c>
      <c r="C249" s="5">
        <v>63.17</v>
      </c>
    </row>
    <row r="250" s="1" customFormat="1" customHeight="1" spans="1:3">
      <c r="A250" s="4" t="s">
        <v>6</v>
      </c>
      <c r="B250" s="4" t="str">
        <f>"202006030908"</f>
        <v>202006030908</v>
      </c>
      <c r="C250" s="5">
        <v>63.19</v>
      </c>
    </row>
    <row r="251" s="1" customFormat="1" customHeight="1" spans="1:3">
      <c r="A251" s="4" t="s">
        <v>6</v>
      </c>
      <c r="B251" s="4" t="str">
        <f>"202006030909"</f>
        <v>202006030909</v>
      </c>
      <c r="C251" s="5">
        <v>65.7</v>
      </c>
    </row>
    <row r="252" s="1" customFormat="1" customHeight="1" spans="1:3">
      <c r="A252" s="4" t="s">
        <v>6</v>
      </c>
      <c r="B252" s="4" t="str">
        <f>"202006030910"</f>
        <v>202006030910</v>
      </c>
      <c r="C252" s="5">
        <v>51.86</v>
      </c>
    </row>
    <row r="253" s="1" customFormat="1" customHeight="1" spans="1:3">
      <c r="A253" s="4" t="s">
        <v>6</v>
      </c>
      <c r="B253" s="4" t="str">
        <f>"202006030911"</f>
        <v>202006030911</v>
      </c>
      <c r="C253" s="5">
        <v>0</v>
      </c>
    </row>
    <row r="254" s="1" customFormat="1" customHeight="1" spans="1:3">
      <c r="A254" s="4" t="s">
        <v>6</v>
      </c>
      <c r="B254" s="4" t="str">
        <f>"202006030912"</f>
        <v>202006030912</v>
      </c>
      <c r="C254" s="5">
        <v>56.24</v>
      </c>
    </row>
    <row r="255" s="1" customFormat="1" customHeight="1" spans="1:3">
      <c r="A255" s="4" t="s">
        <v>6</v>
      </c>
      <c r="B255" s="4" t="str">
        <f>"202006030913"</f>
        <v>202006030913</v>
      </c>
      <c r="C255" s="5">
        <v>56.74</v>
      </c>
    </row>
    <row r="256" s="1" customFormat="1" customHeight="1" spans="1:3">
      <c r="A256" s="4" t="s">
        <v>6</v>
      </c>
      <c r="B256" s="4" t="str">
        <f>"202006030914"</f>
        <v>202006030914</v>
      </c>
      <c r="C256" s="5">
        <v>54.47</v>
      </c>
    </row>
    <row r="257" s="1" customFormat="1" customHeight="1" spans="1:3">
      <c r="A257" s="4" t="s">
        <v>6</v>
      </c>
      <c r="B257" s="4" t="str">
        <f>"202006030915"</f>
        <v>202006030915</v>
      </c>
      <c r="C257" s="5">
        <v>51.98</v>
      </c>
    </row>
    <row r="258" s="1" customFormat="1" customHeight="1" spans="1:3">
      <c r="A258" s="4" t="s">
        <v>6</v>
      </c>
      <c r="B258" s="4" t="str">
        <f>"202006030916"</f>
        <v>202006030916</v>
      </c>
      <c r="C258" s="5">
        <v>54.16</v>
      </c>
    </row>
    <row r="259" s="1" customFormat="1" customHeight="1" spans="1:3">
      <c r="A259" s="4" t="s">
        <v>6</v>
      </c>
      <c r="B259" s="4" t="str">
        <f>"202006030917"</f>
        <v>202006030917</v>
      </c>
      <c r="C259" s="5">
        <v>60.75</v>
      </c>
    </row>
    <row r="260" s="1" customFormat="1" customHeight="1" spans="1:3">
      <c r="A260" s="4" t="s">
        <v>6</v>
      </c>
      <c r="B260" s="4" t="str">
        <f>"202006030918"</f>
        <v>202006030918</v>
      </c>
      <c r="C260" s="5">
        <v>58.17</v>
      </c>
    </row>
    <row r="261" s="1" customFormat="1" customHeight="1" spans="1:3">
      <c r="A261" s="4" t="s">
        <v>6</v>
      </c>
      <c r="B261" s="4" t="str">
        <f>"202006030919"</f>
        <v>202006030919</v>
      </c>
      <c r="C261" s="5">
        <v>49.6</v>
      </c>
    </row>
    <row r="262" s="1" customFormat="1" customHeight="1" spans="1:3">
      <c r="A262" s="4" t="s">
        <v>6</v>
      </c>
      <c r="B262" s="4" t="str">
        <f>"202006030920"</f>
        <v>202006030920</v>
      </c>
      <c r="C262" s="5">
        <v>56.46</v>
      </c>
    </row>
    <row r="263" s="1" customFormat="1" customHeight="1" spans="1:3">
      <c r="A263" s="4" t="s">
        <v>6</v>
      </c>
      <c r="B263" s="4" t="str">
        <f>"202006030921"</f>
        <v>202006030921</v>
      </c>
      <c r="C263" s="5">
        <v>47.97</v>
      </c>
    </row>
    <row r="264" s="1" customFormat="1" customHeight="1" spans="1:3">
      <c r="A264" s="4" t="s">
        <v>6</v>
      </c>
      <c r="B264" s="4" t="str">
        <f>"202006030922"</f>
        <v>202006030922</v>
      </c>
      <c r="C264" s="5">
        <v>70.63</v>
      </c>
    </row>
    <row r="265" s="1" customFormat="1" customHeight="1" spans="1:3">
      <c r="A265" s="4" t="s">
        <v>6</v>
      </c>
      <c r="B265" s="4" t="str">
        <f>"202006030923"</f>
        <v>202006030923</v>
      </c>
      <c r="C265" s="5">
        <v>66.71</v>
      </c>
    </row>
    <row r="266" s="1" customFormat="1" customHeight="1" spans="1:3">
      <c r="A266" s="4" t="s">
        <v>6</v>
      </c>
      <c r="B266" s="4" t="str">
        <f>"202006030924"</f>
        <v>202006030924</v>
      </c>
      <c r="C266" s="5">
        <v>50.42</v>
      </c>
    </row>
    <row r="267" s="1" customFormat="1" customHeight="1" spans="1:3">
      <c r="A267" s="4" t="s">
        <v>6</v>
      </c>
      <c r="B267" s="4" t="str">
        <f>"202006030925"</f>
        <v>202006030925</v>
      </c>
      <c r="C267" s="5">
        <v>62.68</v>
      </c>
    </row>
    <row r="268" s="1" customFormat="1" customHeight="1" spans="1:3">
      <c r="A268" s="4" t="s">
        <v>6</v>
      </c>
      <c r="B268" s="4" t="str">
        <f>"202006030926"</f>
        <v>202006030926</v>
      </c>
      <c r="C268" s="5">
        <v>49.13</v>
      </c>
    </row>
    <row r="269" s="1" customFormat="1" customHeight="1" spans="1:3">
      <c r="A269" s="4" t="s">
        <v>6</v>
      </c>
      <c r="B269" s="4" t="str">
        <f>"202006030927"</f>
        <v>202006030927</v>
      </c>
      <c r="C269" s="5">
        <v>64.58</v>
      </c>
    </row>
    <row r="270" s="1" customFormat="1" customHeight="1" spans="1:3">
      <c r="A270" s="4" t="s">
        <v>6</v>
      </c>
      <c r="B270" s="4" t="str">
        <f>"202006030928"</f>
        <v>202006030928</v>
      </c>
      <c r="C270" s="5">
        <v>58.77</v>
      </c>
    </row>
    <row r="271" s="1" customFormat="1" customHeight="1" spans="1:3">
      <c r="A271" s="4" t="s">
        <v>6</v>
      </c>
      <c r="B271" s="4" t="str">
        <f>"202006030929"</f>
        <v>202006030929</v>
      </c>
      <c r="C271" s="5">
        <v>38.17</v>
      </c>
    </row>
    <row r="272" s="1" customFormat="1" customHeight="1" spans="1:3">
      <c r="A272" s="4" t="s">
        <v>6</v>
      </c>
      <c r="B272" s="4" t="str">
        <f>"202006030930"</f>
        <v>202006030930</v>
      </c>
      <c r="C272" s="5">
        <v>54.6</v>
      </c>
    </row>
    <row r="273" s="1" customFormat="1" customHeight="1" spans="1:3">
      <c r="A273" s="4" t="s">
        <v>6</v>
      </c>
      <c r="B273" s="4" t="str">
        <f>"202006031001"</f>
        <v>202006031001</v>
      </c>
      <c r="C273" s="5">
        <v>45.59</v>
      </c>
    </row>
    <row r="274" s="1" customFormat="1" customHeight="1" spans="1:3">
      <c r="A274" s="4" t="s">
        <v>6</v>
      </c>
      <c r="B274" s="4" t="str">
        <f>"202006031002"</f>
        <v>202006031002</v>
      </c>
      <c r="C274" s="5">
        <v>71.89</v>
      </c>
    </row>
    <row r="275" s="1" customFormat="1" customHeight="1" spans="1:3">
      <c r="A275" s="4" t="s">
        <v>6</v>
      </c>
      <c r="B275" s="4" t="str">
        <f>"202006031003"</f>
        <v>202006031003</v>
      </c>
      <c r="C275" s="5">
        <v>61.18</v>
      </c>
    </row>
    <row r="276" s="1" customFormat="1" customHeight="1" spans="1:3">
      <c r="A276" s="4" t="s">
        <v>6</v>
      </c>
      <c r="B276" s="4" t="str">
        <f>"202006031004"</f>
        <v>202006031004</v>
      </c>
      <c r="C276" s="5">
        <v>65.43</v>
      </c>
    </row>
    <row r="277" s="1" customFormat="1" customHeight="1" spans="1:3">
      <c r="A277" s="4" t="s">
        <v>6</v>
      </c>
      <c r="B277" s="4" t="str">
        <f>"202006031005"</f>
        <v>202006031005</v>
      </c>
      <c r="C277" s="5">
        <v>60.68</v>
      </c>
    </row>
    <row r="278" s="1" customFormat="1" customHeight="1" spans="1:3">
      <c r="A278" s="4" t="s">
        <v>6</v>
      </c>
      <c r="B278" s="4" t="str">
        <f>"202006031006"</f>
        <v>202006031006</v>
      </c>
      <c r="C278" s="5">
        <v>64.93</v>
      </c>
    </row>
    <row r="279" s="1" customFormat="1" customHeight="1" spans="1:3">
      <c r="A279" s="4" t="s">
        <v>6</v>
      </c>
      <c r="B279" s="4" t="str">
        <f>"202006031007"</f>
        <v>202006031007</v>
      </c>
      <c r="C279" s="5">
        <v>0</v>
      </c>
    </row>
    <row r="280" s="1" customFormat="1" customHeight="1" spans="1:3">
      <c r="A280" s="4" t="s">
        <v>6</v>
      </c>
      <c r="B280" s="4" t="str">
        <f>"202006031008"</f>
        <v>202006031008</v>
      </c>
      <c r="C280" s="5">
        <v>60.22</v>
      </c>
    </row>
    <row r="281" s="1" customFormat="1" customHeight="1" spans="1:3">
      <c r="A281" s="4" t="s">
        <v>6</v>
      </c>
      <c r="B281" s="4" t="str">
        <f>"202006031009"</f>
        <v>202006031009</v>
      </c>
      <c r="C281" s="5">
        <v>61.89</v>
      </c>
    </row>
    <row r="282" s="1" customFormat="1" customHeight="1" spans="1:3">
      <c r="A282" s="4" t="s">
        <v>6</v>
      </c>
      <c r="B282" s="4" t="str">
        <f>"202006031010"</f>
        <v>202006031010</v>
      </c>
      <c r="C282" s="5">
        <v>69.47</v>
      </c>
    </row>
    <row r="283" s="1" customFormat="1" customHeight="1" spans="1:3">
      <c r="A283" s="4" t="s">
        <v>6</v>
      </c>
      <c r="B283" s="4" t="str">
        <f>"202006031011"</f>
        <v>202006031011</v>
      </c>
      <c r="C283" s="5">
        <v>40.63</v>
      </c>
    </row>
    <row r="284" s="1" customFormat="1" customHeight="1" spans="1:3">
      <c r="A284" s="4" t="s">
        <v>6</v>
      </c>
      <c r="B284" s="4" t="str">
        <f>"202006031012"</f>
        <v>202006031012</v>
      </c>
      <c r="C284" s="5">
        <v>62.68</v>
      </c>
    </row>
    <row r="285" s="1" customFormat="1" customHeight="1" spans="1:3">
      <c r="A285" s="4" t="s">
        <v>6</v>
      </c>
      <c r="B285" s="4" t="str">
        <f>"202006031013"</f>
        <v>202006031013</v>
      </c>
      <c r="C285" s="5">
        <v>59.53</v>
      </c>
    </row>
    <row r="286" s="1" customFormat="1" customHeight="1" spans="1:3">
      <c r="A286" s="4" t="s">
        <v>6</v>
      </c>
      <c r="B286" s="4" t="str">
        <f>"202006031014"</f>
        <v>202006031014</v>
      </c>
      <c r="C286" s="5">
        <v>61.78</v>
      </c>
    </row>
    <row r="287" s="1" customFormat="1" customHeight="1" spans="1:3">
      <c r="A287" s="4" t="s">
        <v>6</v>
      </c>
      <c r="B287" s="4" t="str">
        <f>"202006031015"</f>
        <v>202006031015</v>
      </c>
      <c r="C287" s="5">
        <v>59.87</v>
      </c>
    </row>
    <row r="288" s="1" customFormat="1" customHeight="1" spans="1:3">
      <c r="A288" s="4" t="s">
        <v>6</v>
      </c>
      <c r="B288" s="4" t="str">
        <f>"202006031016"</f>
        <v>202006031016</v>
      </c>
      <c r="C288" s="5">
        <v>51.67</v>
      </c>
    </row>
    <row r="289" s="1" customFormat="1" customHeight="1" spans="1:3">
      <c r="A289" s="4" t="s">
        <v>6</v>
      </c>
      <c r="B289" s="4" t="str">
        <f>"202006031017"</f>
        <v>202006031017</v>
      </c>
      <c r="C289" s="5">
        <v>61.37</v>
      </c>
    </row>
    <row r="290" s="1" customFormat="1" customHeight="1" spans="1:3">
      <c r="A290" s="4" t="s">
        <v>6</v>
      </c>
      <c r="B290" s="4" t="str">
        <f>"202006031018"</f>
        <v>202006031018</v>
      </c>
      <c r="C290" s="5">
        <v>66</v>
      </c>
    </row>
    <row r="291" s="1" customFormat="1" customHeight="1" spans="1:3">
      <c r="A291" s="4" t="s">
        <v>6</v>
      </c>
      <c r="B291" s="4" t="str">
        <f>"202006031019"</f>
        <v>202006031019</v>
      </c>
      <c r="C291" s="5">
        <v>57.22</v>
      </c>
    </row>
    <row r="292" s="1" customFormat="1" customHeight="1" spans="1:3">
      <c r="A292" s="4" t="s">
        <v>6</v>
      </c>
      <c r="B292" s="4" t="str">
        <f>"202006031020"</f>
        <v>202006031020</v>
      </c>
      <c r="C292" s="5">
        <v>58.8</v>
      </c>
    </row>
    <row r="293" s="1" customFormat="1" customHeight="1" spans="1:3">
      <c r="A293" s="4" t="s">
        <v>6</v>
      </c>
      <c r="B293" s="4" t="str">
        <f>"202006031021"</f>
        <v>202006031021</v>
      </c>
      <c r="C293" s="5">
        <v>49.6</v>
      </c>
    </row>
    <row r="294" s="1" customFormat="1" customHeight="1" spans="1:3">
      <c r="A294" s="4" t="s">
        <v>6</v>
      </c>
      <c r="B294" s="4" t="str">
        <f>"202006031022"</f>
        <v>202006031022</v>
      </c>
      <c r="C294" s="5">
        <v>56.06</v>
      </c>
    </row>
    <row r="295" s="1" customFormat="1" customHeight="1" spans="1:3">
      <c r="A295" s="4" t="s">
        <v>6</v>
      </c>
      <c r="B295" s="4" t="str">
        <f>"202006031023"</f>
        <v>202006031023</v>
      </c>
      <c r="C295" s="5">
        <v>62.39</v>
      </c>
    </row>
    <row r="296" s="1" customFormat="1" customHeight="1" spans="1:3">
      <c r="A296" s="4" t="s">
        <v>6</v>
      </c>
      <c r="B296" s="4" t="str">
        <f>"202006031024"</f>
        <v>202006031024</v>
      </c>
      <c r="C296" s="5">
        <v>61.74</v>
      </c>
    </row>
    <row r="297" s="1" customFormat="1" customHeight="1" spans="1:3">
      <c r="A297" s="4" t="s">
        <v>6</v>
      </c>
      <c r="B297" s="4" t="str">
        <f>"202006031025"</f>
        <v>202006031025</v>
      </c>
      <c r="C297" s="5">
        <v>61.72</v>
      </c>
    </row>
    <row r="298" s="1" customFormat="1" customHeight="1" spans="1:3">
      <c r="A298" s="4" t="s">
        <v>6</v>
      </c>
      <c r="B298" s="4" t="str">
        <f>"202006031026"</f>
        <v>202006031026</v>
      </c>
      <c r="C298" s="5">
        <v>61.97</v>
      </c>
    </row>
    <row r="299" s="1" customFormat="1" customHeight="1" spans="1:3">
      <c r="A299" s="4" t="s">
        <v>6</v>
      </c>
      <c r="B299" s="4" t="str">
        <f>"202006031027"</f>
        <v>202006031027</v>
      </c>
      <c r="C299" s="5">
        <v>59.58</v>
      </c>
    </row>
    <row r="300" s="1" customFormat="1" customHeight="1" spans="1:3">
      <c r="A300" s="4" t="s">
        <v>6</v>
      </c>
      <c r="B300" s="4" t="str">
        <f>"202006031028"</f>
        <v>202006031028</v>
      </c>
      <c r="C300" s="5">
        <v>60.44</v>
      </c>
    </row>
    <row r="301" s="1" customFormat="1" customHeight="1" spans="1:3">
      <c r="A301" s="4" t="s">
        <v>6</v>
      </c>
      <c r="B301" s="4" t="str">
        <f>"202006031029"</f>
        <v>202006031029</v>
      </c>
      <c r="C301" s="5">
        <v>60.66</v>
      </c>
    </row>
    <row r="302" s="1" customFormat="1" customHeight="1" spans="1:3">
      <c r="A302" s="4" t="s">
        <v>7</v>
      </c>
      <c r="B302" s="4" t="str">
        <f>"202006041030"</f>
        <v>202006041030</v>
      </c>
      <c r="C302" s="5">
        <v>52.19</v>
      </c>
    </row>
    <row r="303" s="1" customFormat="1" customHeight="1" spans="1:3">
      <c r="A303" s="4" t="s">
        <v>7</v>
      </c>
      <c r="B303" s="4" t="str">
        <f>"202006041101"</f>
        <v>202006041101</v>
      </c>
      <c r="C303" s="5">
        <v>56.63</v>
      </c>
    </row>
    <row r="304" s="1" customFormat="1" customHeight="1" spans="1:3">
      <c r="A304" s="4" t="s">
        <v>7</v>
      </c>
      <c r="B304" s="4" t="str">
        <f>"202006041102"</f>
        <v>202006041102</v>
      </c>
      <c r="C304" s="5">
        <v>54.58</v>
      </c>
    </row>
    <row r="305" s="1" customFormat="1" customHeight="1" spans="1:3">
      <c r="A305" s="4" t="s">
        <v>7</v>
      </c>
      <c r="B305" s="4" t="str">
        <f>"202006041103"</f>
        <v>202006041103</v>
      </c>
      <c r="C305" s="5">
        <v>48.76</v>
      </c>
    </row>
    <row r="306" s="1" customFormat="1" customHeight="1" spans="1:3">
      <c r="A306" s="4" t="s">
        <v>7</v>
      </c>
      <c r="B306" s="4" t="str">
        <f>"202006041104"</f>
        <v>202006041104</v>
      </c>
      <c r="C306" s="5">
        <v>44.34</v>
      </c>
    </row>
    <row r="307" s="1" customFormat="1" customHeight="1" spans="1:3">
      <c r="A307" s="4" t="s">
        <v>7</v>
      </c>
      <c r="B307" s="4" t="str">
        <f>"202006041105"</f>
        <v>202006041105</v>
      </c>
      <c r="C307" s="5">
        <v>0</v>
      </c>
    </row>
    <row r="308" s="1" customFormat="1" customHeight="1" spans="1:3">
      <c r="A308" s="4" t="s">
        <v>7</v>
      </c>
      <c r="B308" s="4" t="str">
        <f>"202006041106"</f>
        <v>202006041106</v>
      </c>
      <c r="C308" s="5">
        <v>0</v>
      </c>
    </row>
    <row r="309" s="1" customFormat="1" customHeight="1" spans="1:3">
      <c r="A309" s="4" t="s">
        <v>7</v>
      </c>
      <c r="B309" s="4" t="str">
        <f>"202006041107"</f>
        <v>202006041107</v>
      </c>
      <c r="C309" s="5">
        <v>61.8</v>
      </c>
    </row>
    <row r="310" s="1" customFormat="1" customHeight="1" spans="1:3">
      <c r="A310" s="4" t="s">
        <v>7</v>
      </c>
      <c r="B310" s="4" t="str">
        <f>"202006041108"</f>
        <v>202006041108</v>
      </c>
      <c r="C310" s="5">
        <v>61.35</v>
      </c>
    </row>
    <row r="311" s="1" customFormat="1" customHeight="1" spans="1:3">
      <c r="A311" s="4" t="s">
        <v>7</v>
      </c>
      <c r="B311" s="4" t="str">
        <f>"202006041109"</f>
        <v>202006041109</v>
      </c>
      <c r="C311" s="5">
        <v>59.18</v>
      </c>
    </row>
    <row r="312" s="1" customFormat="1" customHeight="1" spans="1:3">
      <c r="A312" s="4" t="s">
        <v>7</v>
      </c>
      <c r="B312" s="4" t="str">
        <f>"202006041110"</f>
        <v>202006041110</v>
      </c>
      <c r="C312" s="5">
        <v>54.3</v>
      </c>
    </row>
    <row r="313" s="1" customFormat="1" customHeight="1" spans="1:3">
      <c r="A313" s="4" t="s">
        <v>7</v>
      </c>
      <c r="B313" s="4" t="str">
        <f>"202006041111"</f>
        <v>202006041111</v>
      </c>
      <c r="C313" s="5">
        <v>71.28</v>
      </c>
    </row>
    <row r="314" s="1" customFormat="1" customHeight="1" spans="1:3">
      <c r="A314" s="4" t="s">
        <v>7</v>
      </c>
      <c r="B314" s="4" t="str">
        <f>"202006041112"</f>
        <v>202006041112</v>
      </c>
      <c r="C314" s="5">
        <v>69.6</v>
      </c>
    </row>
    <row r="315" s="1" customFormat="1" customHeight="1" spans="1:3">
      <c r="A315" s="4" t="s">
        <v>7</v>
      </c>
      <c r="B315" s="4" t="str">
        <f>"202006041113"</f>
        <v>202006041113</v>
      </c>
      <c r="C315" s="5">
        <v>59.08</v>
      </c>
    </row>
    <row r="316" s="1" customFormat="1" customHeight="1" spans="1:3">
      <c r="A316" s="4" t="s">
        <v>7</v>
      </c>
      <c r="B316" s="4" t="str">
        <f>"202006041114"</f>
        <v>202006041114</v>
      </c>
      <c r="C316" s="5">
        <v>46.75</v>
      </c>
    </row>
    <row r="317" s="1" customFormat="1" customHeight="1" spans="1:3">
      <c r="A317" s="4" t="s">
        <v>7</v>
      </c>
      <c r="B317" s="4" t="str">
        <f>"202006041115"</f>
        <v>202006041115</v>
      </c>
      <c r="C317" s="5">
        <v>62.09</v>
      </c>
    </row>
    <row r="318" s="1" customFormat="1" customHeight="1" spans="1:3">
      <c r="A318" s="4" t="s">
        <v>7</v>
      </c>
      <c r="B318" s="4" t="str">
        <f>"202006041116"</f>
        <v>202006041116</v>
      </c>
      <c r="C318" s="5">
        <v>55.24</v>
      </c>
    </row>
    <row r="319" s="1" customFormat="1" customHeight="1" spans="1:3">
      <c r="A319" s="4" t="s">
        <v>7</v>
      </c>
      <c r="B319" s="4" t="str">
        <f>"202006041117"</f>
        <v>202006041117</v>
      </c>
      <c r="C319" s="5">
        <v>60.04</v>
      </c>
    </row>
    <row r="320" s="1" customFormat="1" customHeight="1" spans="1:3">
      <c r="A320" s="4" t="s">
        <v>7</v>
      </c>
      <c r="B320" s="4" t="str">
        <f>"202006041118"</f>
        <v>202006041118</v>
      </c>
      <c r="C320" s="5">
        <v>49.16</v>
      </c>
    </row>
    <row r="321" s="1" customFormat="1" customHeight="1" spans="1:3">
      <c r="A321" s="4" t="s">
        <v>7</v>
      </c>
      <c r="B321" s="4" t="str">
        <f>"202006041119"</f>
        <v>202006041119</v>
      </c>
      <c r="C321" s="5">
        <v>53.51</v>
      </c>
    </row>
    <row r="322" s="1" customFormat="1" customHeight="1" spans="1:3">
      <c r="A322" s="4" t="s">
        <v>7</v>
      </c>
      <c r="B322" s="4" t="str">
        <f>"202006041120"</f>
        <v>202006041120</v>
      </c>
      <c r="C322" s="5">
        <v>55.21</v>
      </c>
    </row>
    <row r="323" s="1" customFormat="1" customHeight="1" spans="1:3">
      <c r="A323" s="4" t="s">
        <v>7</v>
      </c>
      <c r="B323" s="4" t="str">
        <f>"202006041121"</f>
        <v>202006041121</v>
      </c>
      <c r="C323" s="5">
        <v>60.42</v>
      </c>
    </row>
    <row r="324" s="1" customFormat="1" customHeight="1" spans="1:3">
      <c r="A324" s="4" t="s">
        <v>7</v>
      </c>
      <c r="B324" s="4" t="str">
        <f>"202006041122"</f>
        <v>202006041122</v>
      </c>
      <c r="C324" s="5">
        <v>61.77</v>
      </c>
    </row>
    <row r="325" s="1" customFormat="1" customHeight="1" spans="1:3">
      <c r="A325" s="4" t="s">
        <v>7</v>
      </c>
      <c r="B325" s="4" t="str">
        <f>"202006041123"</f>
        <v>202006041123</v>
      </c>
      <c r="C325" s="5">
        <v>58.34</v>
      </c>
    </row>
    <row r="326" s="1" customFormat="1" customHeight="1" spans="1:3">
      <c r="A326" s="4" t="s">
        <v>7</v>
      </c>
      <c r="B326" s="4" t="str">
        <f>"202006041124"</f>
        <v>202006041124</v>
      </c>
      <c r="C326" s="5">
        <v>56.33</v>
      </c>
    </row>
    <row r="327" s="1" customFormat="1" customHeight="1" spans="1:3">
      <c r="A327" s="4" t="s">
        <v>7</v>
      </c>
      <c r="B327" s="4" t="str">
        <f>"202006041125"</f>
        <v>202006041125</v>
      </c>
      <c r="C327" s="5">
        <v>47.5</v>
      </c>
    </row>
    <row r="328" s="1" customFormat="1" customHeight="1" spans="1:3">
      <c r="A328" s="4" t="s">
        <v>7</v>
      </c>
      <c r="B328" s="4" t="str">
        <f>"202006041126"</f>
        <v>202006041126</v>
      </c>
      <c r="C328" s="5">
        <v>52.54</v>
      </c>
    </row>
    <row r="329" s="1" customFormat="1" customHeight="1" spans="1:3">
      <c r="A329" s="4" t="s">
        <v>7</v>
      </c>
      <c r="B329" s="4" t="str">
        <f>"202006041127"</f>
        <v>202006041127</v>
      </c>
      <c r="C329" s="5">
        <v>49.1</v>
      </c>
    </row>
    <row r="330" s="1" customFormat="1" customHeight="1" spans="1:3">
      <c r="A330" s="4" t="s">
        <v>7</v>
      </c>
      <c r="B330" s="4" t="str">
        <f>"202006041128"</f>
        <v>202006041128</v>
      </c>
      <c r="C330" s="5">
        <v>47.11</v>
      </c>
    </row>
    <row r="331" s="1" customFormat="1" customHeight="1" spans="1:3">
      <c r="A331" s="4" t="s">
        <v>7</v>
      </c>
      <c r="B331" s="4" t="str">
        <f>"202006041129"</f>
        <v>202006041129</v>
      </c>
      <c r="C331" s="5">
        <v>72.59</v>
      </c>
    </row>
    <row r="332" s="1" customFormat="1" customHeight="1" spans="1:3">
      <c r="A332" s="4" t="s">
        <v>7</v>
      </c>
      <c r="B332" s="4" t="str">
        <f>"202006041130"</f>
        <v>202006041130</v>
      </c>
      <c r="C332" s="5">
        <v>46.23</v>
      </c>
    </row>
    <row r="333" s="1" customFormat="1" customHeight="1" spans="1:3">
      <c r="A333" s="4" t="s">
        <v>7</v>
      </c>
      <c r="B333" s="4" t="str">
        <f>"202006041201"</f>
        <v>202006041201</v>
      </c>
      <c r="C333" s="5">
        <v>53.76</v>
      </c>
    </row>
    <row r="334" s="1" customFormat="1" customHeight="1" spans="1:3">
      <c r="A334" s="4" t="s">
        <v>7</v>
      </c>
      <c r="B334" s="4" t="str">
        <f>"202006041202"</f>
        <v>202006041202</v>
      </c>
      <c r="C334" s="5">
        <v>53.77</v>
      </c>
    </row>
    <row r="335" s="1" customFormat="1" customHeight="1" spans="1:3">
      <c r="A335" s="4" t="s">
        <v>7</v>
      </c>
      <c r="B335" s="4" t="str">
        <f>"202006041203"</f>
        <v>202006041203</v>
      </c>
      <c r="C335" s="5">
        <v>56.43</v>
      </c>
    </row>
    <row r="336" s="1" customFormat="1" customHeight="1" spans="1:3">
      <c r="A336" s="4" t="s">
        <v>7</v>
      </c>
      <c r="B336" s="4" t="str">
        <f>"202006041204"</f>
        <v>202006041204</v>
      </c>
      <c r="C336" s="5">
        <v>64.06</v>
      </c>
    </row>
    <row r="337" s="1" customFormat="1" customHeight="1" spans="1:3">
      <c r="A337" s="4" t="s">
        <v>7</v>
      </c>
      <c r="B337" s="4" t="str">
        <f>"202006041205"</f>
        <v>202006041205</v>
      </c>
      <c r="C337" s="5">
        <v>57.7</v>
      </c>
    </row>
    <row r="338" s="1" customFormat="1" customHeight="1" spans="1:3">
      <c r="A338" s="4" t="s">
        <v>7</v>
      </c>
      <c r="B338" s="4" t="str">
        <f>"202006041206"</f>
        <v>202006041206</v>
      </c>
      <c r="C338" s="5">
        <v>0</v>
      </c>
    </row>
    <row r="339" s="1" customFormat="1" customHeight="1" spans="1:3">
      <c r="A339" s="4" t="s">
        <v>7</v>
      </c>
      <c r="B339" s="4" t="str">
        <f>"202006041207"</f>
        <v>202006041207</v>
      </c>
      <c r="C339" s="5">
        <v>54.25</v>
      </c>
    </row>
    <row r="340" s="1" customFormat="1" customHeight="1" spans="1:3">
      <c r="A340" s="4" t="s">
        <v>7</v>
      </c>
      <c r="B340" s="4" t="str">
        <f>"202006041208"</f>
        <v>202006041208</v>
      </c>
      <c r="C340" s="5">
        <v>58.73</v>
      </c>
    </row>
    <row r="341" s="1" customFormat="1" customHeight="1" spans="1:3">
      <c r="A341" s="4" t="s">
        <v>7</v>
      </c>
      <c r="B341" s="4" t="str">
        <f>"202006041209"</f>
        <v>202006041209</v>
      </c>
      <c r="C341" s="5">
        <v>56.3</v>
      </c>
    </row>
    <row r="342" s="1" customFormat="1" customHeight="1" spans="1:3">
      <c r="A342" s="4" t="s">
        <v>7</v>
      </c>
      <c r="B342" s="4" t="str">
        <f>"202006041210"</f>
        <v>202006041210</v>
      </c>
      <c r="C342" s="5">
        <v>55.92</v>
      </c>
    </row>
    <row r="343" s="1" customFormat="1" customHeight="1" spans="1:3">
      <c r="A343" s="4" t="s">
        <v>7</v>
      </c>
      <c r="B343" s="4" t="str">
        <f>"202006041211"</f>
        <v>202006041211</v>
      </c>
      <c r="C343" s="5">
        <v>55.29</v>
      </c>
    </row>
    <row r="344" s="1" customFormat="1" customHeight="1" spans="1:3">
      <c r="A344" s="4" t="s">
        <v>7</v>
      </c>
      <c r="B344" s="4" t="str">
        <f>"202006041212"</f>
        <v>202006041212</v>
      </c>
      <c r="C344" s="5">
        <v>62.85</v>
      </c>
    </row>
    <row r="345" s="1" customFormat="1" customHeight="1" spans="1:3">
      <c r="A345" s="4" t="s">
        <v>7</v>
      </c>
      <c r="B345" s="4" t="str">
        <f>"202006041213"</f>
        <v>202006041213</v>
      </c>
      <c r="C345" s="5">
        <v>54.74</v>
      </c>
    </row>
    <row r="346" s="1" customFormat="1" customHeight="1" spans="1:3">
      <c r="A346" s="4" t="s">
        <v>7</v>
      </c>
      <c r="B346" s="4" t="str">
        <f>"202006041214"</f>
        <v>202006041214</v>
      </c>
      <c r="C346" s="5">
        <v>58.54</v>
      </c>
    </row>
    <row r="347" s="1" customFormat="1" customHeight="1" spans="1:3">
      <c r="A347" s="4" t="s">
        <v>7</v>
      </c>
      <c r="B347" s="4" t="str">
        <f>"202006041215"</f>
        <v>202006041215</v>
      </c>
      <c r="C347" s="5">
        <v>45.5</v>
      </c>
    </row>
    <row r="348" s="1" customFormat="1" customHeight="1" spans="1:3">
      <c r="A348" s="4" t="s">
        <v>7</v>
      </c>
      <c r="B348" s="4" t="str">
        <f>"202006041216"</f>
        <v>202006041216</v>
      </c>
      <c r="C348" s="5">
        <v>52.49</v>
      </c>
    </row>
    <row r="349" s="1" customFormat="1" customHeight="1" spans="1:3">
      <c r="A349" s="4" t="s">
        <v>7</v>
      </c>
      <c r="B349" s="4" t="str">
        <f>"202006041217"</f>
        <v>202006041217</v>
      </c>
      <c r="C349" s="5">
        <v>32.27</v>
      </c>
    </row>
    <row r="350" s="1" customFormat="1" customHeight="1" spans="1:3">
      <c r="A350" s="4" t="s">
        <v>7</v>
      </c>
      <c r="B350" s="4" t="str">
        <f>"202006041218"</f>
        <v>202006041218</v>
      </c>
      <c r="C350" s="5">
        <v>61.94</v>
      </c>
    </row>
    <row r="351" s="1" customFormat="1" customHeight="1" spans="1:3">
      <c r="A351" s="4" t="s">
        <v>7</v>
      </c>
      <c r="B351" s="4" t="str">
        <f>"202006041219"</f>
        <v>202006041219</v>
      </c>
      <c r="C351" s="5">
        <v>56.3</v>
      </c>
    </row>
    <row r="352" s="1" customFormat="1" customHeight="1" spans="1:3">
      <c r="A352" s="4" t="s">
        <v>7</v>
      </c>
      <c r="B352" s="4" t="str">
        <f>"202006041220"</f>
        <v>202006041220</v>
      </c>
      <c r="C352" s="5">
        <v>56.78</v>
      </c>
    </row>
    <row r="353" s="1" customFormat="1" customHeight="1" spans="1:3">
      <c r="A353" s="4" t="s">
        <v>7</v>
      </c>
      <c r="B353" s="4" t="str">
        <f>"202006041221"</f>
        <v>202006041221</v>
      </c>
      <c r="C353" s="5">
        <v>58.32</v>
      </c>
    </row>
    <row r="354" s="1" customFormat="1" customHeight="1" spans="1:3">
      <c r="A354" s="4" t="s">
        <v>7</v>
      </c>
      <c r="B354" s="4" t="str">
        <f>"202006041222"</f>
        <v>202006041222</v>
      </c>
      <c r="C354" s="5">
        <v>56.14</v>
      </c>
    </row>
    <row r="355" s="1" customFormat="1" customHeight="1" spans="1:3">
      <c r="A355" s="4" t="s">
        <v>7</v>
      </c>
      <c r="B355" s="4" t="str">
        <f>"202006041223"</f>
        <v>202006041223</v>
      </c>
      <c r="C355" s="5">
        <v>70.35</v>
      </c>
    </row>
    <row r="356" s="1" customFormat="1" customHeight="1" spans="1:3">
      <c r="A356" s="4" t="s">
        <v>7</v>
      </c>
      <c r="B356" s="4" t="str">
        <f>"202006041224"</f>
        <v>202006041224</v>
      </c>
      <c r="C356" s="5">
        <v>0</v>
      </c>
    </row>
    <row r="357" s="1" customFormat="1" customHeight="1" spans="1:3">
      <c r="A357" s="4" t="s">
        <v>7</v>
      </c>
      <c r="B357" s="4" t="str">
        <f>"202006041225"</f>
        <v>202006041225</v>
      </c>
      <c r="C357" s="5">
        <v>0</v>
      </c>
    </row>
    <row r="358" s="1" customFormat="1" customHeight="1" spans="1:3">
      <c r="A358" s="4" t="s">
        <v>7</v>
      </c>
      <c r="B358" s="4" t="str">
        <f>"202006041226"</f>
        <v>202006041226</v>
      </c>
      <c r="C358" s="5">
        <v>45.55</v>
      </c>
    </row>
    <row r="359" s="1" customFormat="1" customHeight="1" spans="1:3">
      <c r="A359" s="4" t="s">
        <v>7</v>
      </c>
      <c r="B359" s="4" t="str">
        <f>"202006041227"</f>
        <v>202006041227</v>
      </c>
      <c r="C359" s="5">
        <v>62.64</v>
      </c>
    </row>
    <row r="360" s="1" customFormat="1" customHeight="1" spans="1:3">
      <c r="A360" s="4" t="s">
        <v>7</v>
      </c>
      <c r="B360" s="4" t="str">
        <f>"202006041228"</f>
        <v>202006041228</v>
      </c>
      <c r="C360" s="5">
        <v>42.81</v>
      </c>
    </row>
    <row r="361" s="1" customFormat="1" customHeight="1" spans="1:3">
      <c r="A361" s="4" t="s">
        <v>7</v>
      </c>
      <c r="B361" s="4" t="str">
        <f>"202006041229"</f>
        <v>202006041229</v>
      </c>
      <c r="C361" s="5">
        <v>0</v>
      </c>
    </row>
    <row r="362" s="1" customFormat="1" customHeight="1" spans="1:3">
      <c r="A362" s="4" t="s">
        <v>7</v>
      </c>
      <c r="B362" s="4" t="str">
        <f>"202006041230"</f>
        <v>202006041230</v>
      </c>
      <c r="C362" s="5">
        <v>49.5</v>
      </c>
    </row>
    <row r="363" s="1" customFormat="1" customHeight="1" spans="1:3">
      <c r="A363" s="4" t="s">
        <v>7</v>
      </c>
      <c r="B363" s="4" t="str">
        <f>"202006041301"</f>
        <v>202006041301</v>
      </c>
      <c r="C363" s="5">
        <v>56.22</v>
      </c>
    </row>
    <row r="364" s="1" customFormat="1" customHeight="1" spans="1:3">
      <c r="A364" s="4" t="s">
        <v>7</v>
      </c>
      <c r="B364" s="4" t="str">
        <f>"202006041302"</f>
        <v>202006041302</v>
      </c>
      <c r="C364" s="5">
        <v>0</v>
      </c>
    </row>
    <row r="365" s="1" customFormat="1" customHeight="1" spans="1:3">
      <c r="A365" s="4" t="s">
        <v>7</v>
      </c>
      <c r="B365" s="4" t="str">
        <f>"202006041303"</f>
        <v>202006041303</v>
      </c>
      <c r="C365" s="5">
        <v>69.52</v>
      </c>
    </row>
    <row r="366" s="1" customFormat="1" customHeight="1" spans="1:3">
      <c r="A366" s="4" t="s">
        <v>7</v>
      </c>
      <c r="B366" s="4" t="str">
        <f>"202006041304"</f>
        <v>202006041304</v>
      </c>
      <c r="C366" s="5">
        <v>51.78</v>
      </c>
    </row>
    <row r="367" s="1" customFormat="1" customHeight="1" spans="1:3">
      <c r="A367" s="4" t="s">
        <v>7</v>
      </c>
      <c r="B367" s="4" t="str">
        <f>"202006041305"</f>
        <v>202006041305</v>
      </c>
      <c r="C367" s="5">
        <v>55.43</v>
      </c>
    </row>
    <row r="368" s="1" customFormat="1" customHeight="1" spans="1:3">
      <c r="A368" s="4" t="s">
        <v>7</v>
      </c>
      <c r="B368" s="4" t="str">
        <f>"202006041306"</f>
        <v>202006041306</v>
      </c>
      <c r="C368" s="5">
        <v>40.45</v>
      </c>
    </row>
    <row r="369" s="1" customFormat="1" customHeight="1" spans="1:3">
      <c r="A369" s="4" t="s">
        <v>7</v>
      </c>
      <c r="B369" s="4" t="str">
        <f>"202006041307"</f>
        <v>202006041307</v>
      </c>
      <c r="C369" s="5">
        <v>37.45</v>
      </c>
    </row>
    <row r="370" s="1" customFormat="1" customHeight="1" spans="1:3">
      <c r="A370" s="4" t="s">
        <v>7</v>
      </c>
      <c r="B370" s="4" t="str">
        <f>"202006041308"</f>
        <v>202006041308</v>
      </c>
      <c r="C370" s="5">
        <v>55.27</v>
      </c>
    </row>
    <row r="371" s="1" customFormat="1" customHeight="1" spans="1:3">
      <c r="A371" s="4" t="s">
        <v>7</v>
      </c>
      <c r="B371" s="4" t="str">
        <f>"202006041309"</f>
        <v>202006041309</v>
      </c>
      <c r="C371" s="5">
        <v>63.06</v>
      </c>
    </row>
    <row r="372" s="1" customFormat="1" customHeight="1" spans="1:3">
      <c r="A372" s="4" t="s">
        <v>7</v>
      </c>
      <c r="B372" s="4" t="str">
        <f>"202006041310"</f>
        <v>202006041310</v>
      </c>
      <c r="C372" s="5">
        <v>61.34</v>
      </c>
    </row>
    <row r="373" s="1" customFormat="1" customHeight="1" spans="1:3">
      <c r="A373" s="4" t="s">
        <v>7</v>
      </c>
      <c r="B373" s="4" t="str">
        <f>"202006041311"</f>
        <v>202006041311</v>
      </c>
      <c r="C373" s="5">
        <v>74.42</v>
      </c>
    </row>
    <row r="374" s="1" customFormat="1" customHeight="1" spans="1:3">
      <c r="A374" s="4" t="s">
        <v>7</v>
      </c>
      <c r="B374" s="4" t="str">
        <f>"202006041312"</f>
        <v>202006041312</v>
      </c>
      <c r="C374" s="5">
        <v>56.93</v>
      </c>
    </row>
    <row r="375" s="1" customFormat="1" customHeight="1" spans="1:3">
      <c r="A375" s="4" t="s">
        <v>7</v>
      </c>
      <c r="B375" s="4" t="str">
        <f>"202006041313"</f>
        <v>202006041313</v>
      </c>
      <c r="C375" s="5">
        <v>58.07</v>
      </c>
    </row>
    <row r="376" s="1" customFormat="1" customHeight="1" spans="1:3">
      <c r="A376" s="4" t="s">
        <v>7</v>
      </c>
      <c r="B376" s="4" t="str">
        <f>"202006041314"</f>
        <v>202006041314</v>
      </c>
      <c r="C376" s="5">
        <v>58.96</v>
      </c>
    </row>
    <row r="377" s="1" customFormat="1" customHeight="1" spans="1:3">
      <c r="A377" s="4" t="s">
        <v>7</v>
      </c>
      <c r="B377" s="4" t="str">
        <f>"202006041315"</f>
        <v>202006041315</v>
      </c>
      <c r="C377" s="5">
        <v>58.11</v>
      </c>
    </row>
    <row r="378" s="1" customFormat="1" customHeight="1" spans="1:3">
      <c r="A378" s="4" t="s">
        <v>7</v>
      </c>
      <c r="B378" s="4" t="str">
        <f>"202006041316"</f>
        <v>202006041316</v>
      </c>
      <c r="C378" s="5">
        <v>45.44</v>
      </c>
    </row>
    <row r="379" s="1" customFormat="1" customHeight="1" spans="1:3">
      <c r="A379" s="4" t="s">
        <v>7</v>
      </c>
      <c r="B379" s="4" t="str">
        <f>"202006041317"</f>
        <v>202006041317</v>
      </c>
      <c r="C379" s="5">
        <v>66.54</v>
      </c>
    </row>
    <row r="380" s="1" customFormat="1" customHeight="1" spans="1:3">
      <c r="A380" s="4" t="s">
        <v>7</v>
      </c>
      <c r="B380" s="4" t="str">
        <f>"202006041318"</f>
        <v>202006041318</v>
      </c>
      <c r="C380" s="5">
        <v>52</v>
      </c>
    </row>
    <row r="381" s="1" customFormat="1" customHeight="1" spans="1:3">
      <c r="A381" s="4" t="s">
        <v>7</v>
      </c>
      <c r="B381" s="4" t="str">
        <f>"202006041319"</f>
        <v>202006041319</v>
      </c>
      <c r="C381" s="5">
        <v>66.53</v>
      </c>
    </row>
    <row r="382" s="1" customFormat="1" customHeight="1" spans="1:3">
      <c r="A382" s="4" t="s">
        <v>7</v>
      </c>
      <c r="B382" s="4" t="str">
        <f>"202006041320"</f>
        <v>202006041320</v>
      </c>
      <c r="C382" s="5">
        <v>41.44</v>
      </c>
    </row>
    <row r="383" s="1" customFormat="1" customHeight="1" spans="1:3">
      <c r="A383" s="4" t="s">
        <v>7</v>
      </c>
      <c r="B383" s="4" t="str">
        <f>"202006041321"</f>
        <v>202006041321</v>
      </c>
      <c r="C383" s="5">
        <v>59.6</v>
      </c>
    </row>
    <row r="384" s="1" customFormat="1" customHeight="1" spans="1:3">
      <c r="A384" s="4" t="s">
        <v>7</v>
      </c>
      <c r="B384" s="4" t="str">
        <f>"202006041322"</f>
        <v>202006041322</v>
      </c>
      <c r="C384" s="5">
        <v>59.22</v>
      </c>
    </row>
    <row r="385" s="1" customFormat="1" customHeight="1" spans="1:3">
      <c r="A385" s="4" t="s">
        <v>8</v>
      </c>
      <c r="B385" s="4" t="str">
        <f>"202006051323"</f>
        <v>202006051323</v>
      </c>
      <c r="C385" s="5">
        <v>0</v>
      </c>
    </row>
    <row r="386" s="1" customFormat="1" customHeight="1" spans="1:3">
      <c r="A386" s="4" t="s">
        <v>8</v>
      </c>
      <c r="B386" s="4" t="str">
        <f>"202006051324"</f>
        <v>202006051324</v>
      </c>
      <c r="C386" s="5">
        <v>54.03</v>
      </c>
    </row>
    <row r="387" s="1" customFormat="1" customHeight="1" spans="1:3">
      <c r="A387" s="4" t="s">
        <v>8</v>
      </c>
      <c r="B387" s="4" t="str">
        <f>"202006051325"</f>
        <v>202006051325</v>
      </c>
      <c r="C387" s="5">
        <v>52.82</v>
      </c>
    </row>
    <row r="388" s="1" customFormat="1" customHeight="1" spans="1:3">
      <c r="A388" s="4" t="s">
        <v>8</v>
      </c>
      <c r="B388" s="4" t="str">
        <f>"202006051326"</f>
        <v>202006051326</v>
      </c>
      <c r="C388" s="5">
        <v>56.77</v>
      </c>
    </row>
    <row r="389" s="1" customFormat="1" customHeight="1" spans="1:3">
      <c r="A389" s="4" t="s">
        <v>8</v>
      </c>
      <c r="B389" s="4" t="str">
        <f>"202006051327"</f>
        <v>202006051327</v>
      </c>
      <c r="C389" s="5">
        <v>0</v>
      </c>
    </row>
    <row r="390" s="1" customFormat="1" customHeight="1" spans="1:3">
      <c r="A390" s="4" t="s">
        <v>8</v>
      </c>
      <c r="B390" s="4" t="str">
        <f>"202006051328"</f>
        <v>202006051328</v>
      </c>
      <c r="C390" s="5">
        <v>63.12</v>
      </c>
    </row>
    <row r="391" s="1" customFormat="1" customHeight="1" spans="1:3">
      <c r="A391" s="4" t="s">
        <v>8</v>
      </c>
      <c r="B391" s="4" t="str">
        <f>"202006051329"</f>
        <v>202006051329</v>
      </c>
      <c r="C391" s="5">
        <v>65.82</v>
      </c>
    </row>
    <row r="392" s="1" customFormat="1" customHeight="1" spans="1:3">
      <c r="A392" s="4" t="s">
        <v>8</v>
      </c>
      <c r="B392" s="4" t="str">
        <f>"202006051330"</f>
        <v>202006051330</v>
      </c>
      <c r="C392" s="5">
        <v>51.39</v>
      </c>
    </row>
    <row r="393" s="1" customFormat="1" customHeight="1" spans="1:3">
      <c r="A393" s="4" t="s">
        <v>8</v>
      </c>
      <c r="B393" s="4" t="str">
        <f>"202006051401"</f>
        <v>202006051401</v>
      </c>
      <c r="C393" s="5">
        <v>61.06</v>
      </c>
    </row>
    <row r="394" s="1" customFormat="1" customHeight="1" spans="1:3">
      <c r="A394" s="4" t="s">
        <v>8</v>
      </c>
      <c r="B394" s="4" t="str">
        <f>"202006051402"</f>
        <v>202006051402</v>
      </c>
      <c r="C394" s="5">
        <v>53.14</v>
      </c>
    </row>
    <row r="395" s="1" customFormat="1" customHeight="1" spans="1:3">
      <c r="A395" s="4" t="s">
        <v>8</v>
      </c>
      <c r="B395" s="4" t="str">
        <f>"202006051403"</f>
        <v>202006051403</v>
      </c>
      <c r="C395" s="5">
        <v>55.33</v>
      </c>
    </row>
    <row r="396" s="1" customFormat="1" customHeight="1" spans="1:3">
      <c r="A396" s="4" t="s">
        <v>8</v>
      </c>
      <c r="B396" s="4" t="str">
        <f>"202006051404"</f>
        <v>202006051404</v>
      </c>
      <c r="C396" s="5">
        <v>56.16</v>
      </c>
    </row>
    <row r="397" s="1" customFormat="1" customHeight="1" spans="1:3">
      <c r="A397" s="4" t="s">
        <v>8</v>
      </c>
      <c r="B397" s="4" t="str">
        <f>"202006051405"</f>
        <v>202006051405</v>
      </c>
      <c r="C397" s="5">
        <v>63.16</v>
      </c>
    </row>
    <row r="398" s="1" customFormat="1" customHeight="1" spans="1:3">
      <c r="A398" s="4" t="s">
        <v>8</v>
      </c>
      <c r="B398" s="4" t="str">
        <f>"202006051406"</f>
        <v>202006051406</v>
      </c>
      <c r="C398" s="5">
        <v>69.12</v>
      </c>
    </row>
    <row r="399" s="1" customFormat="1" customHeight="1" spans="1:3">
      <c r="A399" s="4" t="s">
        <v>8</v>
      </c>
      <c r="B399" s="4" t="str">
        <f>"202006051407"</f>
        <v>202006051407</v>
      </c>
      <c r="C399" s="5">
        <v>65.77</v>
      </c>
    </row>
    <row r="400" s="1" customFormat="1" customHeight="1" spans="1:3">
      <c r="A400" s="4" t="s">
        <v>8</v>
      </c>
      <c r="B400" s="4" t="str">
        <f>"202006051408"</f>
        <v>202006051408</v>
      </c>
      <c r="C400" s="5">
        <v>66.89</v>
      </c>
    </row>
    <row r="401" s="1" customFormat="1" customHeight="1" spans="1:3">
      <c r="A401" s="4" t="s">
        <v>8</v>
      </c>
      <c r="B401" s="4" t="str">
        <f>"202006051409"</f>
        <v>202006051409</v>
      </c>
      <c r="C401" s="5">
        <v>69.54</v>
      </c>
    </row>
    <row r="402" s="1" customFormat="1" customHeight="1" spans="1:3">
      <c r="A402" s="4" t="s">
        <v>8</v>
      </c>
      <c r="B402" s="4" t="str">
        <f>"202006051410"</f>
        <v>202006051410</v>
      </c>
      <c r="C402" s="5">
        <v>58.78</v>
      </c>
    </row>
    <row r="403" s="1" customFormat="1" customHeight="1" spans="1:3">
      <c r="A403" s="4" t="s">
        <v>8</v>
      </c>
      <c r="B403" s="4" t="str">
        <f>"202006051411"</f>
        <v>202006051411</v>
      </c>
      <c r="C403" s="5">
        <v>63.87</v>
      </c>
    </row>
    <row r="404" s="1" customFormat="1" customHeight="1" spans="1:3">
      <c r="A404" s="4" t="s">
        <v>8</v>
      </c>
      <c r="B404" s="4" t="str">
        <f>"202006051412"</f>
        <v>202006051412</v>
      </c>
      <c r="C404" s="5">
        <v>65.82</v>
      </c>
    </row>
    <row r="405" s="1" customFormat="1" customHeight="1" spans="1:3">
      <c r="A405" s="4" t="s">
        <v>8</v>
      </c>
      <c r="B405" s="4" t="str">
        <f>"202006051413"</f>
        <v>202006051413</v>
      </c>
      <c r="C405" s="5">
        <v>60.18</v>
      </c>
    </row>
    <row r="406" s="1" customFormat="1" customHeight="1" spans="1:3">
      <c r="A406" s="4" t="s">
        <v>8</v>
      </c>
      <c r="B406" s="4" t="str">
        <f>"202006051414"</f>
        <v>202006051414</v>
      </c>
      <c r="C406" s="5">
        <v>56.71</v>
      </c>
    </row>
    <row r="407" s="1" customFormat="1" customHeight="1" spans="1:3">
      <c r="A407" s="4" t="s">
        <v>8</v>
      </c>
      <c r="B407" s="4" t="str">
        <f>"202006051415"</f>
        <v>202006051415</v>
      </c>
      <c r="C407" s="5">
        <v>50.45</v>
      </c>
    </row>
    <row r="408" s="1" customFormat="1" customHeight="1" spans="1:3">
      <c r="A408" s="4" t="s">
        <v>8</v>
      </c>
      <c r="B408" s="4" t="str">
        <f>"202006051416"</f>
        <v>202006051416</v>
      </c>
      <c r="C408" s="5">
        <v>44.2</v>
      </c>
    </row>
    <row r="409" s="1" customFormat="1" customHeight="1" spans="1:3">
      <c r="A409" s="4" t="s">
        <v>8</v>
      </c>
      <c r="B409" s="4" t="str">
        <f>"202006051417"</f>
        <v>202006051417</v>
      </c>
      <c r="C409" s="5">
        <v>59.19</v>
      </c>
    </row>
    <row r="410" s="1" customFormat="1" customHeight="1" spans="1:3">
      <c r="A410" s="4" t="s">
        <v>8</v>
      </c>
      <c r="B410" s="4" t="str">
        <f>"202006051418"</f>
        <v>202006051418</v>
      </c>
      <c r="C410" s="5">
        <v>56.09</v>
      </c>
    </row>
    <row r="411" s="1" customFormat="1" customHeight="1" spans="1:3">
      <c r="A411" s="4" t="s">
        <v>8</v>
      </c>
      <c r="B411" s="4" t="str">
        <f>"202006051419"</f>
        <v>202006051419</v>
      </c>
      <c r="C411" s="5">
        <v>61.52</v>
      </c>
    </row>
    <row r="412" s="1" customFormat="1" customHeight="1" spans="1:3">
      <c r="A412" s="4" t="s">
        <v>8</v>
      </c>
      <c r="B412" s="4" t="str">
        <f>"202006051420"</f>
        <v>202006051420</v>
      </c>
      <c r="C412" s="5">
        <v>48.14</v>
      </c>
    </row>
    <row r="413" s="1" customFormat="1" customHeight="1" spans="1:3">
      <c r="A413" s="4" t="s">
        <v>8</v>
      </c>
      <c r="B413" s="4" t="str">
        <f>"202006051421"</f>
        <v>202006051421</v>
      </c>
      <c r="C413" s="5">
        <v>56.66</v>
      </c>
    </row>
    <row r="414" s="1" customFormat="1" customHeight="1" spans="1:3">
      <c r="A414" s="4" t="s">
        <v>8</v>
      </c>
      <c r="B414" s="4" t="str">
        <f>"202006051422"</f>
        <v>202006051422</v>
      </c>
      <c r="C414" s="5">
        <v>55.26</v>
      </c>
    </row>
    <row r="415" s="1" customFormat="1" customHeight="1" spans="1:3">
      <c r="A415" s="4" t="s">
        <v>8</v>
      </c>
      <c r="B415" s="4" t="str">
        <f>"202006051423"</f>
        <v>202006051423</v>
      </c>
      <c r="C415" s="5">
        <v>44.59</v>
      </c>
    </row>
    <row r="416" s="1" customFormat="1" customHeight="1" spans="1:3">
      <c r="A416" s="4" t="s">
        <v>8</v>
      </c>
      <c r="B416" s="4" t="str">
        <f>"202006051424"</f>
        <v>202006051424</v>
      </c>
      <c r="C416" s="5">
        <v>43.48</v>
      </c>
    </row>
    <row r="417" s="1" customFormat="1" customHeight="1" spans="1:3">
      <c r="A417" s="4" t="s">
        <v>8</v>
      </c>
      <c r="B417" s="4" t="str">
        <f>"202006051425"</f>
        <v>202006051425</v>
      </c>
      <c r="C417" s="5">
        <v>59.96</v>
      </c>
    </row>
    <row r="418" s="1" customFormat="1" customHeight="1" spans="1:3">
      <c r="A418" s="4" t="s">
        <v>8</v>
      </c>
      <c r="B418" s="4" t="str">
        <f>"202006051426"</f>
        <v>202006051426</v>
      </c>
      <c r="C418" s="5">
        <v>57.56</v>
      </c>
    </row>
    <row r="419" s="1" customFormat="1" customHeight="1" spans="1:3">
      <c r="A419" s="4" t="s">
        <v>8</v>
      </c>
      <c r="B419" s="4" t="str">
        <f>"202006051427"</f>
        <v>202006051427</v>
      </c>
      <c r="C419" s="5">
        <v>51.9</v>
      </c>
    </row>
    <row r="420" s="1" customFormat="1" customHeight="1" spans="1:3">
      <c r="A420" s="4" t="s">
        <v>8</v>
      </c>
      <c r="B420" s="4" t="str">
        <f>"202006051428"</f>
        <v>202006051428</v>
      </c>
      <c r="C420" s="5">
        <v>66.97</v>
      </c>
    </row>
    <row r="421" s="1" customFormat="1" customHeight="1" spans="1:3">
      <c r="A421" s="4" t="s">
        <v>8</v>
      </c>
      <c r="B421" s="4" t="str">
        <f>"202006051429"</f>
        <v>202006051429</v>
      </c>
      <c r="C421" s="5">
        <v>46.99</v>
      </c>
    </row>
    <row r="422" s="1" customFormat="1" customHeight="1" spans="1:3">
      <c r="A422" s="4" t="s">
        <v>8</v>
      </c>
      <c r="B422" s="4" t="str">
        <f>"202006051430"</f>
        <v>202006051430</v>
      </c>
      <c r="C422" s="5">
        <v>62.95</v>
      </c>
    </row>
    <row r="423" s="1" customFormat="1" customHeight="1" spans="1:3">
      <c r="A423" s="4" t="s">
        <v>8</v>
      </c>
      <c r="B423" s="4" t="str">
        <f>"202006051501"</f>
        <v>202006051501</v>
      </c>
      <c r="C423" s="5">
        <v>59.1</v>
      </c>
    </row>
    <row r="424" s="1" customFormat="1" customHeight="1" spans="1:3">
      <c r="A424" s="4" t="s">
        <v>8</v>
      </c>
      <c r="B424" s="4" t="str">
        <f>"202006051502"</f>
        <v>202006051502</v>
      </c>
      <c r="C424" s="5">
        <v>61.5</v>
      </c>
    </row>
    <row r="425" s="1" customFormat="1" customHeight="1" spans="1:3">
      <c r="A425" s="4" t="s">
        <v>8</v>
      </c>
      <c r="B425" s="4" t="str">
        <f>"202006051503"</f>
        <v>202006051503</v>
      </c>
      <c r="C425" s="5">
        <v>59.16</v>
      </c>
    </row>
    <row r="426" s="1" customFormat="1" customHeight="1" spans="1:3">
      <c r="A426" s="4" t="s">
        <v>8</v>
      </c>
      <c r="B426" s="4" t="str">
        <f>"202006051504"</f>
        <v>202006051504</v>
      </c>
      <c r="C426" s="5">
        <v>51.34</v>
      </c>
    </row>
    <row r="427" s="1" customFormat="1" customHeight="1" spans="1:3">
      <c r="A427" s="4" t="s">
        <v>8</v>
      </c>
      <c r="B427" s="4" t="str">
        <f>"202006051505"</f>
        <v>202006051505</v>
      </c>
      <c r="C427" s="5">
        <v>63.17</v>
      </c>
    </row>
    <row r="428" s="1" customFormat="1" customHeight="1" spans="1:3">
      <c r="A428" s="4" t="s">
        <v>8</v>
      </c>
      <c r="B428" s="4" t="str">
        <f>"202006051506"</f>
        <v>202006051506</v>
      </c>
      <c r="C428" s="5">
        <v>61.47</v>
      </c>
    </row>
    <row r="429" s="1" customFormat="1" customHeight="1" spans="1:3">
      <c r="A429" s="4" t="s">
        <v>8</v>
      </c>
      <c r="B429" s="4" t="str">
        <f>"202006051507"</f>
        <v>202006051507</v>
      </c>
      <c r="C429" s="5">
        <v>73.71</v>
      </c>
    </row>
    <row r="430" s="1" customFormat="1" customHeight="1" spans="1:3">
      <c r="A430" s="4" t="s">
        <v>8</v>
      </c>
      <c r="B430" s="4" t="str">
        <f>"202006051508"</f>
        <v>202006051508</v>
      </c>
      <c r="C430" s="5">
        <v>0</v>
      </c>
    </row>
    <row r="431" s="1" customFormat="1" customHeight="1" spans="1:3">
      <c r="A431" s="4" t="s">
        <v>8</v>
      </c>
      <c r="B431" s="4" t="str">
        <f>"202006051509"</f>
        <v>202006051509</v>
      </c>
      <c r="C431" s="5">
        <v>69.53</v>
      </c>
    </row>
    <row r="432" s="1" customFormat="1" customHeight="1" spans="1:3">
      <c r="A432" s="4" t="s">
        <v>8</v>
      </c>
      <c r="B432" s="4" t="str">
        <f>"202006051510"</f>
        <v>202006051510</v>
      </c>
      <c r="C432" s="5">
        <v>49.12</v>
      </c>
    </row>
    <row r="433" s="1" customFormat="1" customHeight="1" spans="1:3">
      <c r="A433" s="4" t="s">
        <v>8</v>
      </c>
      <c r="B433" s="4" t="str">
        <f>"202006051511"</f>
        <v>202006051511</v>
      </c>
      <c r="C433" s="5">
        <v>0</v>
      </c>
    </row>
    <row r="434" s="1" customFormat="1" customHeight="1" spans="1:3">
      <c r="A434" s="4" t="s">
        <v>8</v>
      </c>
      <c r="B434" s="4" t="str">
        <f>"202006051512"</f>
        <v>202006051512</v>
      </c>
      <c r="C434" s="5">
        <v>52.25</v>
      </c>
    </row>
    <row r="435" s="1" customFormat="1" customHeight="1" spans="1:3">
      <c r="A435" s="4" t="s">
        <v>8</v>
      </c>
      <c r="B435" s="4" t="str">
        <f>"202006051513"</f>
        <v>202006051513</v>
      </c>
      <c r="C435" s="5">
        <v>65.76</v>
      </c>
    </row>
    <row r="436" s="1" customFormat="1" customHeight="1" spans="1:3">
      <c r="A436" s="4" t="s">
        <v>8</v>
      </c>
      <c r="B436" s="4" t="str">
        <f>"202006051514"</f>
        <v>202006051514</v>
      </c>
      <c r="C436" s="5">
        <v>68.29</v>
      </c>
    </row>
    <row r="437" s="1" customFormat="1" customHeight="1" spans="1:3">
      <c r="A437" s="4" t="s">
        <v>8</v>
      </c>
      <c r="B437" s="4" t="str">
        <f>"202006051515"</f>
        <v>202006051515</v>
      </c>
      <c r="C437" s="5">
        <v>50.12</v>
      </c>
    </row>
    <row r="438" s="1" customFormat="1" customHeight="1" spans="1:3">
      <c r="A438" s="4" t="s">
        <v>8</v>
      </c>
      <c r="B438" s="4" t="str">
        <f>"202006051516"</f>
        <v>202006051516</v>
      </c>
      <c r="C438" s="5">
        <v>60.74</v>
      </c>
    </row>
    <row r="439" s="1" customFormat="1" customHeight="1" spans="1:3">
      <c r="A439" s="4" t="s">
        <v>8</v>
      </c>
      <c r="B439" s="4" t="str">
        <f>"202006051517"</f>
        <v>202006051517</v>
      </c>
      <c r="C439" s="5">
        <v>53.13</v>
      </c>
    </row>
    <row r="440" s="1" customFormat="1" customHeight="1" spans="1:3">
      <c r="A440" s="4" t="s">
        <v>8</v>
      </c>
      <c r="B440" s="4" t="str">
        <f>"202006051518"</f>
        <v>202006051518</v>
      </c>
      <c r="C440" s="5">
        <v>57.85</v>
      </c>
    </row>
    <row r="441" s="1" customFormat="1" customHeight="1" spans="1:3">
      <c r="A441" s="4" t="s">
        <v>8</v>
      </c>
      <c r="B441" s="4" t="str">
        <f>"202006051519"</f>
        <v>202006051519</v>
      </c>
      <c r="C441" s="5">
        <v>54.06</v>
      </c>
    </row>
    <row r="442" s="1" customFormat="1" customHeight="1" spans="1:3">
      <c r="A442" s="4" t="s">
        <v>8</v>
      </c>
      <c r="B442" s="4" t="str">
        <f>"202006051520"</f>
        <v>202006051520</v>
      </c>
      <c r="C442" s="5">
        <v>50.58</v>
      </c>
    </row>
    <row r="443" s="1" customFormat="1" customHeight="1" spans="1:3">
      <c r="A443" s="4" t="s">
        <v>8</v>
      </c>
      <c r="B443" s="4" t="str">
        <f>"202006051521"</f>
        <v>202006051521</v>
      </c>
      <c r="C443" s="5">
        <v>62.1</v>
      </c>
    </row>
    <row r="444" s="1" customFormat="1" customHeight="1" spans="1:3">
      <c r="A444" s="4" t="s">
        <v>8</v>
      </c>
      <c r="B444" s="4" t="str">
        <f>"202006051522"</f>
        <v>202006051522</v>
      </c>
      <c r="C444" s="5">
        <v>53.65</v>
      </c>
    </row>
    <row r="445" s="1" customFormat="1" customHeight="1" spans="1:3">
      <c r="A445" s="4" t="s">
        <v>8</v>
      </c>
      <c r="B445" s="4" t="str">
        <f>"202006051523"</f>
        <v>202006051523</v>
      </c>
      <c r="C445" s="5">
        <v>0</v>
      </c>
    </row>
    <row r="446" s="1" customFormat="1" customHeight="1" spans="1:3">
      <c r="A446" s="4" t="s">
        <v>8</v>
      </c>
      <c r="B446" s="4" t="str">
        <f>"202006051524"</f>
        <v>202006051524</v>
      </c>
      <c r="C446" s="5">
        <v>55.42</v>
      </c>
    </row>
    <row r="447" s="1" customFormat="1" customHeight="1" spans="1:3">
      <c r="A447" s="4" t="s">
        <v>8</v>
      </c>
      <c r="B447" s="4" t="str">
        <f>"202006051525"</f>
        <v>202006051525</v>
      </c>
      <c r="C447" s="5">
        <v>60.66</v>
      </c>
    </row>
    <row r="448" s="1" customFormat="1" customHeight="1" spans="1:3">
      <c r="A448" s="4" t="s">
        <v>8</v>
      </c>
      <c r="B448" s="4" t="str">
        <f>"202006051526"</f>
        <v>202006051526</v>
      </c>
      <c r="C448" s="5">
        <v>56.04</v>
      </c>
    </row>
    <row r="449" s="1" customFormat="1" customHeight="1" spans="1:3">
      <c r="A449" s="4" t="s">
        <v>8</v>
      </c>
      <c r="B449" s="4" t="str">
        <f>"202006051527"</f>
        <v>202006051527</v>
      </c>
      <c r="C449" s="5">
        <v>0</v>
      </c>
    </row>
    <row r="450" s="1" customFormat="1" customHeight="1" spans="1:3">
      <c r="A450" s="4" t="s">
        <v>8</v>
      </c>
      <c r="B450" s="4" t="str">
        <f>"202006051528"</f>
        <v>202006051528</v>
      </c>
      <c r="C450" s="5">
        <v>68.68</v>
      </c>
    </row>
    <row r="451" s="1" customFormat="1" customHeight="1" spans="1:3">
      <c r="A451" s="4" t="s">
        <v>8</v>
      </c>
      <c r="B451" s="4" t="str">
        <f>"202006051529"</f>
        <v>202006051529</v>
      </c>
      <c r="C451" s="5">
        <v>45.82</v>
      </c>
    </row>
    <row r="452" s="1" customFormat="1" customHeight="1" spans="1:3">
      <c r="A452" s="4" t="s">
        <v>8</v>
      </c>
      <c r="B452" s="4" t="str">
        <f>"202006051530"</f>
        <v>202006051530</v>
      </c>
      <c r="C452" s="5">
        <v>51.47</v>
      </c>
    </row>
    <row r="453" s="1" customFormat="1" customHeight="1" spans="1:3">
      <c r="A453" s="4" t="s">
        <v>8</v>
      </c>
      <c r="B453" s="4" t="str">
        <f>"202006051601"</f>
        <v>202006051601</v>
      </c>
      <c r="C453" s="5">
        <v>56.56</v>
      </c>
    </row>
    <row r="454" s="1" customFormat="1" customHeight="1" spans="1:3">
      <c r="A454" s="4" t="s">
        <v>9</v>
      </c>
      <c r="B454" s="4" t="str">
        <f>"202006061602"</f>
        <v>202006061602</v>
      </c>
      <c r="C454" s="5">
        <v>49.61</v>
      </c>
    </row>
    <row r="455" s="1" customFormat="1" customHeight="1" spans="1:3">
      <c r="A455" s="4" t="s">
        <v>9</v>
      </c>
      <c r="B455" s="4" t="str">
        <f>"202006061603"</f>
        <v>202006061603</v>
      </c>
      <c r="C455" s="5">
        <v>51.53</v>
      </c>
    </row>
    <row r="456" s="1" customFormat="1" customHeight="1" spans="1:3">
      <c r="A456" s="4" t="s">
        <v>9</v>
      </c>
      <c r="B456" s="4" t="str">
        <f>"202006061604"</f>
        <v>202006061604</v>
      </c>
      <c r="C456" s="5">
        <v>66.64</v>
      </c>
    </row>
    <row r="457" s="1" customFormat="1" customHeight="1" spans="1:3">
      <c r="A457" s="4" t="s">
        <v>9</v>
      </c>
      <c r="B457" s="4" t="str">
        <f>"202006061605"</f>
        <v>202006061605</v>
      </c>
      <c r="C457" s="5">
        <v>63</v>
      </c>
    </row>
    <row r="458" s="1" customFormat="1" customHeight="1" spans="1:3">
      <c r="A458" s="4" t="s">
        <v>9</v>
      </c>
      <c r="B458" s="4" t="str">
        <f>"202006061606"</f>
        <v>202006061606</v>
      </c>
      <c r="C458" s="5">
        <v>55.63</v>
      </c>
    </row>
    <row r="459" s="1" customFormat="1" customHeight="1" spans="1:3">
      <c r="A459" s="4" t="s">
        <v>9</v>
      </c>
      <c r="B459" s="4" t="str">
        <f>"202006061607"</f>
        <v>202006061607</v>
      </c>
      <c r="C459" s="5">
        <v>65.33</v>
      </c>
    </row>
    <row r="460" s="1" customFormat="1" customHeight="1" spans="1:3">
      <c r="A460" s="4" t="s">
        <v>9</v>
      </c>
      <c r="B460" s="4" t="str">
        <f>"202006061608"</f>
        <v>202006061608</v>
      </c>
      <c r="C460" s="5">
        <v>56.54</v>
      </c>
    </row>
    <row r="461" s="1" customFormat="1" customHeight="1" spans="1:3">
      <c r="A461" s="4" t="s">
        <v>9</v>
      </c>
      <c r="B461" s="4" t="str">
        <f>"202006061609"</f>
        <v>202006061609</v>
      </c>
      <c r="C461" s="5">
        <v>70.17</v>
      </c>
    </row>
    <row r="462" s="1" customFormat="1" customHeight="1" spans="1:3">
      <c r="A462" s="4" t="s">
        <v>9</v>
      </c>
      <c r="B462" s="4" t="str">
        <f>"202006061610"</f>
        <v>202006061610</v>
      </c>
      <c r="C462" s="5">
        <v>54.06</v>
      </c>
    </row>
    <row r="463" s="1" customFormat="1" customHeight="1" spans="1:3">
      <c r="A463" s="4" t="s">
        <v>9</v>
      </c>
      <c r="B463" s="4" t="str">
        <f>"202006061611"</f>
        <v>202006061611</v>
      </c>
      <c r="C463" s="5">
        <v>51.07</v>
      </c>
    </row>
    <row r="464" s="1" customFormat="1" customHeight="1" spans="1:3">
      <c r="A464" s="4" t="s">
        <v>9</v>
      </c>
      <c r="B464" s="4" t="str">
        <f>"202006061612"</f>
        <v>202006061612</v>
      </c>
      <c r="C464" s="5">
        <v>48.02</v>
      </c>
    </row>
    <row r="465" s="1" customFormat="1" customHeight="1" spans="1:3">
      <c r="A465" s="4" t="s">
        <v>9</v>
      </c>
      <c r="B465" s="4" t="str">
        <f>"202006061613"</f>
        <v>202006061613</v>
      </c>
      <c r="C465" s="5">
        <v>45.38</v>
      </c>
    </row>
    <row r="466" s="1" customFormat="1" customHeight="1" spans="1:3">
      <c r="A466" s="4" t="s">
        <v>9</v>
      </c>
      <c r="B466" s="4" t="str">
        <f>"202006061614"</f>
        <v>202006061614</v>
      </c>
      <c r="C466" s="5">
        <v>62.69</v>
      </c>
    </row>
    <row r="467" s="1" customFormat="1" customHeight="1" spans="1:3">
      <c r="A467" s="4" t="s">
        <v>9</v>
      </c>
      <c r="B467" s="4" t="str">
        <f>"202006061615"</f>
        <v>202006061615</v>
      </c>
      <c r="C467" s="5">
        <v>43.63</v>
      </c>
    </row>
    <row r="468" s="1" customFormat="1" customHeight="1" spans="1:3">
      <c r="A468" s="4" t="s">
        <v>9</v>
      </c>
      <c r="B468" s="4" t="str">
        <f>"202006061616"</f>
        <v>202006061616</v>
      </c>
      <c r="C468" s="5">
        <v>59.03</v>
      </c>
    </row>
    <row r="469" s="1" customFormat="1" customHeight="1" spans="1:3">
      <c r="A469" s="4" t="s">
        <v>9</v>
      </c>
      <c r="B469" s="4" t="str">
        <f>"202006061617"</f>
        <v>202006061617</v>
      </c>
      <c r="C469" s="5">
        <v>40.37</v>
      </c>
    </row>
    <row r="470" s="1" customFormat="1" customHeight="1" spans="1:3">
      <c r="A470" s="4" t="s">
        <v>9</v>
      </c>
      <c r="B470" s="4" t="str">
        <f>"202006061618"</f>
        <v>202006061618</v>
      </c>
      <c r="C470" s="5">
        <v>50.06</v>
      </c>
    </row>
    <row r="471" s="1" customFormat="1" customHeight="1" spans="1:3">
      <c r="A471" s="4" t="s">
        <v>9</v>
      </c>
      <c r="B471" s="4" t="str">
        <f>"202006061619"</f>
        <v>202006061619</v>
      </c>
      <c r="C471" s="5">
        <v>56.61</v>
      </c>
    </row>
    <row r="472" s="1" customFormat="1" customHeight="1" spans="1:3">
      <c r="A472" s="4" t="s">
        <v>9</v>
      </c>
      <c r="B472" s="4" t="str">
        <f>"202006061620"</f>
        <v>202006061620</v>
      </c>
      <c r="C472" s="5">
        <v>65.24</v>
      </c>
    </row>
    <row r="473" s="1" customFormat="1" customHeight="1" spans="1:3">
      <c r="A473" s="4" t="s">
        <v>9</v>
      </c>
      <c r="B473" s="4" t="str">
        <f>"202006061621"</f>
        <v>202006061621</v>
      </c>
      <c r="C473" s="5">
        <v>51.3</v>
      </c>
    </row>
    <row r="474" s="1" customFormat="1" customHeight="1" spans="1:3">
      <c r="A474" s="4" t="s">
        <v>9</v>
      </c>
      <c r="B474" s="4" t="str">
        <f>"202006061622"</f>
        <v>202006061622</v>
      </c>
      <c r="C474" s="5">
        <v>54.75</v>
      </c>
    </row>
    <row r="475" s="1" customFormat="1" customHeight="1" spans="1:3">
      <c r="A475" s="4" t="s">
        <v>9</v>
      </c>
      <c r="B475" s="4" t="str">
        <f>"202006061623"</f>
        <v>202006061623</v>
      </c>
      <c r="C475" s="5">
        <v>53.29</v>
      </c>
    </row>
    <row r="476" s="1" customFormat="1" customHeight="1" spans="1:3">
      <c r="A476" s="4" t="s">
        <v>9</v>
      </c>
      <c r="B476" s="4" t="str">
        <f>"202006061624"</f>
        <v>202006061624</v>
      </c>
      <c r="C476" s="5">
        <v>58.73</v>
      </c>
    </row>
    <row r="477" s="1" customFormat="1" customHeight="1" spans="1:3">
      <c r="A477" s="4" t="s">
        <v>9</v>
      </c>
      <c r="B477" s="4" t="str">
        <f>"202006061625"</f>
        <v>202006061625</v>
      </c>
      <c r="C477" s="5">
        <v>65.09</v>
      </c>
    </row>
    <row r="478" s="1" customFormat="1" customHeight="1" spans="1:3">
      <c r="A478" s="4" t="s">
        <v>9</v>
      </c>
      <c r="B478" s="4" t="str">
        <f>"202006061626"</f>
        <v>202006061626</v>
      </c>
      <c r="C478" s="5">
        <v>56.22</v>
      </c>
    </row>
    <row r="479" s="1" customFormat="1" customHeight="1" spans="1:3">
      <c r="A479" s="4" t="s">
        <v>9</v>
      </c>
      <c r="B479" s="4" t="str">
        <f>"202006061627"</f>
        <v>202006061627</v>
      </c>
      <c r="C479" s="5">
        <v>51.71</v>
      </c>
    </row>
    <row r="480" s="1" customFormat="1" customHeight="1" spans="1:3">
      <c r="A480" s="4" t="s">
        <v>9</v>
      </c>
      <c r="B480" s="4" t="str">
        <f>"202006061628"</f>
        <v>202006061628</v>
      </c>
      <c r="C480" s="5">
        <v>49.05</v>
      </c>
    </row>
    <row r="481" s="1" customFormat="1" customHeight="1" spans="1:3">
      <c r="A481" s="4" t="s">
        <v>9</v>
      </c>
      <c r="B481" s="4" t="str">
        <f>"202006061629"</f>
        <v>202006061629</v>
      </c>
      <c r="C481" s="5">
        <v>54.88</v>
      </c>
    </row>
    <row r="482" s="1" customFormat="1" customHeight="1" spans="1:3">
      <c r="A482" s="4" t="s">
        <v>9</v>
      </c>
      <c r="B482" s="4" t="str">
        <f>"202006061630"</f>
        <v>202006061630</v>
      </c>
      <c r="C482" s="5">
        <v>58.98</v>
      </c>
    </row>
    <row r="483" s="1" customFormat="1" customHeight="1" spans="1:3">
      <c r="A483" s="4" t="s">
        <v>9</v>
      </c>
      <c r="B483" s="4" t="str">
        <f>"202006061701"</f>
        <v>202006061701</v>
      </c>
      <c r="C483" s="5">
        <v>47.05</v>
      </c>
    </row>
    <row r="484" s="1" customFormat="1" customHeight="1" spans="1:3">
      <c r="A484" s="4" t="s">
        <v>9</v>
      </c>
      <c r="B484" s="4" t="str">
        <f>"202006061702"</f>
        <v>202006061702</v>
      </c>
      <c r="C484" s="5">
        <v>47</v>
      </c>
    </row>
    <row r="485" s="1" customFormat="1" customHeight="1" spans="1:3">
      <c r="A485" s="4" t="s">
        <v>9</v>
      </c>
      <c r="B485" s="4" t="str">
        <f>"202006061703"</f>
        <v>202006061703</v>
      </c>
      <c r="C485" s="5">
        <v>70.37</v>
      </c>
    </row>
    <row r="486" s="1" customFormat="1" customHeight="1" spans="1:3">
      <c r="A486" s="4" t="s">
        <v>9</v>
      </c>
      <c r="B486" s="4" t="str">
        <f>"202006061704"</f>
        <v>202006061704</v>
      </c>
      <c r="C486" s="5">
        <v>58.43</v>
      </c>
    </row>
    <row r="487" s="1" customFormat="1" customHeight="1" spans="1:3">
      <c r="A487" s="4" t="s">
        <v>9</v>
      </c>
      <c r="B487" s="4" t="str">
        <f>"202006061705"</f>
        <v>202006061705</v>
      </c>
      <c r="C487" s="5">
        <v>59.79</v>
      </c>
    </row>
    <row r="488" s="1" customFormat="1" customHeight="1" spans="1:3">
      <c r="A488" s="4" t="s">
        <v>9</v>
      </c>
      <c r="B488" s="4" t="str">
        <f>"202006061706"</f>
        <v>202006061706</v>
      </c>
      <c r="C488" s="5">
        <v>66.53</v>
      </c>
    </row>
    <row r="489" s="1" customFormat="1" customHeight="1" spans="1:3">
      <c r="A489" s="4" t="s">
        <v>9</v>
      </c>
      <c r="B489" s="4" t="str">
        <f>"202006061707"</f>
        <v>202006061707</v>
      </c>
      <c r="C489" s="5">
        <v>56.65</v>
      </c>
    </row>
    <row r="490" s="1" customFormat="1" customHeight="1" spans="1:3">
      <c r="A490" s="4" t="s">
        <v>9</v>
      </c>
      <c r="B490" s="4" t="str">
        <f>"202006061708"</f>
        <v>202006061708</v>
      </c>
      <c r="C490" s="5">
        <v>0</v>
      </c>
    </row>
    <row r="491" s="1" customFormat="1" customHeight="1" spans="1:3">
      <c r="A491" s="4" t="s">
        <v>9</v>
      </c>
      <c r="B491" s="4" t="str">
        <f>"202006061709"</f>
        <v>202006061709</v>
      </c>
      <c r="C491" s="5">
        <v>47.5</v>
      </c>
    </row>
    <row r="492" s="1" customFormat="1" customHeight="1" spans="1:3">
      <c r="A492" s="4" t="s">
        <v>9</v>
      </c>
      <c r="B492" s="4" t="str">
        <f>"202006061710"</f>
        <v>202006061710</v>
      </c>
      <c r="C492" s="5">
        <v>50.41</v>
      </c>
    </row>
    <row r="493" s="1" customFormat="1" customHeight="1" spans="1:3">
      <c r="A493" s="4" t="s">
        <v>9</v>
      </c>
      <c r="B493" s="4" t="str">
        <f>"202006061711"</f>
        <v>202006061711</v>
      </c>
      <c r="C493" s="5">
        <v>52.92</v>
      </c>
    </row>
    <row r="494" s="1" customFormat="1" customHeight="1" spans="1:3">
      <c r="A494" s="4" t="s">
        <v>9</v>
      </c>
      <c r="B494" s="4" t="str">
        <f>"202006061712"</f>
        <v>202006061712</v>
      </c>
      <c r="C494" s="5">
        <v>48.32</v>
      </c>
    </row>
    <row r="495" s="1" customFormat="1" customHeight="1" spans="1:3">
      <c r="A495" s="4" t="s">
        <v>9</v>
      </c>
      <c r="B495" s="4" t="str">
        <f>"202006061713"</f>
        <v>202006061713</v>
      </c>
      <c r="C495" s="5">
        <v>53.31</v>
      </c>
    </row>
    <row r="496" s="1" customFormat="1" customHeight="1" spans="1:3">
      <c r="A496" s="4" t="s">
        <v>9</v>
      </c>
      <c r="B496" s="4" t="str">
        <f>"202006061714"</f>
        <v>202006061714</v>
      </c>
      <c r="C496" s="5">
        <v>66.77</v>
      </c>
    </row>
    <row r="497" s="1" customFormat="1" customHeight="1" spans="1:3">
      <c r="A497" s="4" t="s">
        <v>9</v>
      </c>
      <c r="B497" s="4" t="str">
        <f>"202006061715"</f>
        <v>202006061715</v>
      </c>
      <c r="C497" s="5">
        <v>66.4</v>
      </c>
    </row>
    <row r="498" s="1" customFormat="1" customHeight="1" spans="1:3">
      <c r="A498" s="4" t="s">
        <v>9</v>
      </c>
      <c r="B498" s="4" t="str">
        <f>"202006061716"</f>
        <v>202006061716</v>
      </c>
      <c r="C498" s="5">
        <v>55.34</v>
      </c>
    </row>
    <row r="499" s="1" customFormat="1" customHeight="1" spans="1:3">
      <c r="A499" s="4" t="s">
        <v>9</v>
      </c>
      <c r="B499" s="4" t="str">
        <f>"202006061717"</f>
        <v>202006061717</v>
      </c>
      <c r="C499" s="5">
        <v>59.16</v>
      </c>
    </row>
    <row r="500" s="1" customFormat="1" customHeight="1" spans="1:3">
      <c r="A500" s="4" t="s">
        <v>9</v>
      </c>
      <c r="B500" s="4" t="str">
        <f>"202006061718"</f>
        <v>202006061718</v>
      </c>
      <c r="C500" s="5">
        <v>52.95</v>
      </c>
    </row>
    <row r="501" s="1" customFormat="1" customHeight="1" spans="1:3">
      <c r="A501" s="4" t="s">
        <v>9</v>
      </c>
      <c r="B501" s="4" t="str">
        <f>"202006061719"</f>
        <v>202006061719</v>
      </c>
      <c r="C501" s="5">
        <v>41.48</v>
      </c>
    </row>
    <row r="502" s="1" customFormat="1" customHeight="1" spans="1:3">
      <c r="A502" s="4" t="s">
        <v>9</v>
      </c>
      <c r="B502" s="4" t="str">
        <f>"202006061720"</f>
        <v>202006061720</v>
      </c>
      <c r="C502" s="5">
        <v>71.13</v>
      </c>
    </row>
    <row r="503" s="1" customFormat="1" customHeight="1" spans="1:3">
      <c r="A503" s="4" t="s">
        <v>9</v>
      </c>
      <c r="B503" s="4" t="str">
        <f>"202006061721"</f>
        <v>202006061721</v>
      </c>
      <c r="C503" s="5">
        <v>49.51</v>
      </c>
    </row>
    <row r="504" s="1" customFormat="1" customHeight="1" spans="1:3">
      <c r="A504" s="4" t="s">
        <v>9</v>
      </c>
      <c r="B504" s="4" t="str">
        <f>"202006061722"</f>
        <v>202006061722</v>
      </c>
      <c r="C504" s="5">
        <v>42.81</v>
      </c>
    </row>
    <row r="505" s="1" customFormat="1" customHeight="1" spans="1:3">
      <c r="A505" s="4" t="s">
        <v>9</v>
      </c>
      <c r="B505" s="4" t="str">
        <f>"202006061723"</f>
        <v>202006061723</v>
      </c>
      <c r="C505" s="5">
        <v>45.18</v>
      </c>
    </row>
    <row r="506" s="1" customFormat="1" customHeight="1" spans="1:3">
      <c r="A506" s="4" t="s">
        <v>9</v>
      </c>
      <c r="B506" s="4" t="str">
        <f>"202006061724"</f>
        <v>202006061724</v>
      </c>
      <c r="C506" s="5">
        <v>50.79</v>
      </c>
    </row>
    <row r="507" s="1" customFormat="1" customHeight="1" spans="1:3">
      <c r="A507" s="4" t="s">
        <v>9</v>
      </c>
      <c r="B507" s="4" t="str">
        <f>"202006061725"</f>
        <v>202006061725</v>
      </c>
      <c r="C507" s="5">
        <v>69.04</v>
      </c>
    </row>
    <row r="508" s="1" customFormat="1" customHeight="1" spans="1:3">
      <c r="A508" s="4" t="s">
        <v>9</v>
      </c>
      <c r="B508" s="4" t="str">
        <f>"202006061726"</f>
        <v>202006061726</v>
      </c>
      <c r="C508" s="5">
        <v>57.63</v>
      </c>
    </row>
    <row r="509" s="1" customFormat="1" customHeight="1" spans="1:3">
      <c r="A509" s="4" t="s">
        <v>9</v>
      </c>
      <c r="B509" s="4" t="str">
        <f>"202006061727"</f>
        <v>202006061727</v>
      </c>
      <c r="C509" s="5">
        <v>61.08</v>
      </c>
    </row>
    <row r="510" s="1" customFormat="1" customHeight="1" spans="1:3">
      <c r="A510" s="4" t="s">
        <v>9</v>
      </c>
      <c r="B510" s="4" t="str">
        <f>"202006061728"</f>
        <v>202006061728</v>
      </c>
      <c r="C510" s="5">
        <v>59.36</v>
      </c>
    </row>
    <row r="511" s="1" customFormat="1" customHeight="1" spans="1:3">
      <c r="A511" s="4" t="s">
        <v>9</v>
      </c>
      <c r="B511" s="4" t="str">
        <f>"202006061729"</f>
        <v>202006061729</v>
      </c>
      <c r="C511" s="5">
        <v>60.57</v>
      </c>
    </row>
    <row r="512" s="1" customFormat="1" customHeight="1" spans="1:3">
      <c r="A512" s="4" t="s">
        <v>9</v>
      </c>
      <c r="B512" s="4" t="str">
        <f>"202006061730"</f>
        <v>202006061730</v>
      </c>
      <c r="C512" s="5">
        <v>57.57</v>
      </c>
    </row>
    <row r="513" s="1" customFormat="1" customHeight="1" spans="1:3">
      <c r="A513" s="4" t="s">
        <v>9</v>
      </c>
      <c r="B513" s="4" t="str">
        <f>"202006061801"</f>
        <v>202006061801</v>
      </c>
      <c r="C513" s="5">
        <v>53.16</v>
      </c>
    </row>
    <row r="514" s="1" customFormat="1" customHeight="1" spans="1:3">
      <c r="A514" s="4" t="s">
        <v>9</v>
      </c>
      <c r="B514" s="4" t="str">
        <f>"202006061802"</f>
        <v>202006061802</v>
      </c>
      <c r="C514" s="5">
        <v>54.27</v>
      </c>
    </row>
    <row r="515" s="1" customFormat="1" customHeight="1" spans="1:3">
      <c r="A515" s="4" t="s">
        <v>9</v>
      </c>
      <c r="B515" s="4" t="str">
        <f>"202006061803"</f>
        <v>202006061803</v>
      </c>
      <c r="C515" s="5">
        <v>55.25</v>
      </c>
    </row>
    <row r="516" s="1" customFormat="1" customHeight="1" spans="1:3">
      <c r="A516" s="4" t="s">
        <v>9</v>
      </c>
      <c r="B516" s="4" t="str">
        <f>"202006061804"</f>
        <v>202006061804</v>
      </c>
      <c r="C516" s="5">
        <v>65.23</v>
      </c>
    </row>
    <row r="517" s="1" customFormat="1" customHeight="1" spans="1:3">
      <c r="A517" s="4" t="s">
        <v>9</v>
      </c>
      <c r="B517" s="4" t="str">
        <f>"202006061805"</f>
        <v>202006061805</v>
      </c>
      <c r="C517" s="5">
        <v>52.48</v>
      </c>
    </row>
    <row r="518" s="1" customFormat="1" customHeight="1" spans="1:3">
      <c r="A518" s="4" t="s">
        <v>9</v>
      </c>
      <c r="B518" s="4" t="str">
        <f>"202006061806"</f>
        <v>202006061806</v>
      </c>
      <c r="C518" s="5">
        <v>65.63</v>
      </c>
    </row>
    <row r="519" s="1" customFormat="1" customHeight="1" spans="1:3">
      <c r="A519" s="4" t="s">
        <v>9</v>
      </c>
      <c r="B519" s="4" t="str">
        <f>"202006061807"</f>
        <v>202006061807</v>
      </c>
      <c r="C519" s="5">
        <v>0</v>
      </c>
    </row>
    <row r="520" s="1" customFormat="1" customHeight="1" spans="1:3">
      <c r="A520" s="4" t="s">
        <v>9</v>
      </c>
      <c r="B520" s="4" t="str">
        <f>"202006061808"</f>
        <v>202006061808</v>
      </c>
      <c r="C520" s="5">
        <v>64.37</v>
      </c>
    </row>
    <row r="521" s="1" customFormat="1" customHeight="1" spans="1:3">
      <c r="A521" s="4" t="s">
        <v>10</v>
      </c>
      <c r="B521" s="4" t="str">
        <f>"202006071809"</f>
        <v>202006071809</v>
      </c>
      <c r="C521" s="5">
        <v>62.41</v>
      </c>
    </row>
    <row r="522" s="1" customFormat="1" customHeight="1" spans="1:3">
      <c r="A522" s="4" t="s">
        <v>10</v>
      </c>
      <c r="B522" s="4" t="str">
        <f>"202006071810"</f>
        <v>202006071810</v>
      </c>
      <c r="C522" s="5">
        <v>67.04</v>
      </c>
    </row>
    <row r="523" s="1" customFormat="1" customHeight="1" spans="1:3">
      <c r="A523" s="4" t="s">
        <v>10</v>
      </c>
      <c r="B523" s="4" t="str">
        <f>"202006071811"</f>
        <v>202006071811</v>
      </c>
      <c r="C523" s="5">
        <v>56.2</v>
      </c>
    </row>
    <row r="524" s="1" customFormat="1" customHeight="1" spans="1:3">
      <c r="A524" s="4" t="s">
        <v>10</v>
      </c>
      <c r="B524" s="4" t="str">
        <f>"202006071812"</f>
        <v>202006071812</v>
      </c>
      <c r="C524" s="5">
        <v>60.4</v>
      </c>
    </row>
    <row r="525" s="1" customFormat="1" customHeight="1" spans="1:3">
      <c r="A525" s="4" t="s">
        <v>10</v>
      </c>
      <c r="B525" s="4" t="str">
        <f>"202006071813"</f>
        <v>202006071813</v>
      </c>
      <c r="C525" s="5">
        <v>52.2</v>
      </c>
    </row>
    <row r="526" s="1" customFormat="1" customHeight="1" spans="1:3">
      <c r="A526" s="4" t="s">
        <v>10</v>
      </c>
      <c r="B526" s="4" t="str">
        <f>"202006071814"</f>
        <v>202006071814</v>
      </c>
      <c r="C526" s="5">
        <v>48.19</v>
      </c>
    </row>
    <row r="527" s="1" customFormat="1" customHeight="1" spans="1:3">
      <c r="A527" s="4" t="s">
        <v>10</v>
      </c>
      <c r="B527" s="4" t="str">
        <f>"202006071815"</f>
        <v>202006071815</v>
      </c>
      <c r="C527" s="5">
        <v>64.07</v>
      </c>
    </row>
    <row r="528" s="1" customFormat="1" customHeight="1" spans="1:3">
      <c r="A528" s="4" t="s">
        <v>10</v>
      </c>
      <c r="B528" s="4" t="str">
        <f>"202006071816"</f>
        <v>202006071816</v>
      </c>
      <c r="C528" s="5">
        <v>49.37</v>
      </c>
    </row>
    <row r="529" s="1" customFormat="1" customHeight="1" spans="1:3">
      <c r="A529" s="4" t="s">
        <v>10</v>
      </c>
      <c r="B529" s="4" t="str">
        <f>"202006071817"</f>
        <v>202006071817</v>
      </c>
      <c r="C529" s="5">
        <v>51.83</v>
      </c>
    </row>
    <row r="530" s="1" customFormat="1" customHeight="1" spans="1:3">
      <c r="A530" s="4" t="s">
        <v>10</v>
      </c>
      <c r="B530" s="4" t="str">
        <f>"202006071818"</f>
        <v>202006071818</v>
      </c>
      <c r="C530" s="5">
        <v>76.06</v>
      </c>
    </row>
    <row r="531" s="1" customFormat="1" customHeight="1" spans="1:3">
      <c r="A531" s="4" t="s">
        <v>10</v>
      </c>
      <c r="B531" s="4" t="str">
        <f>"202006071819"</f>
        <v>202006071819</v>
      </c>
      <c r="C531" s="5">
        <v>63.69</v>
      </c>
    </row>
    <row r="532" s="1" customFormat="1" customHeight="1" spans="1:3">
      <c r="A532" s="4" t="s">
        <v>10</v>
      </c>
      <c r="B532" s="4" t="str">
        <f>"202006071820"</f>
        <v>202006071820</v>
      </c>
      <c r="C532" s="5">
        <v>67.04</v>
      </c>
    </row>
    <row r="533" s="1" customFormat="1" customHeight="1" spans="1:3">
      <c r="A533" s="4" t="s">
        <v>10</v>
      </c>
      <c r="B533" s="4" t="str">
        <f>"202006071821"</f>
        <v>202006071821</v>
      </c>
      <c r="C533" s="5">
        <v>55.03</v>
      </c>
    </row>
    <row r="534" s="1" customFormat="1" customHeight="1" spans="1:3">
      <c r="A534" s="4" t="s">
        <v>10</v>
      </c>
      <c r="B534" s="4" t="str">
        <f>"202006071822"</f>
        <v>202006071822</v>
      </c>
      <c r="C534" s="5">
        <v>61.45</v>
      </c>
    </row>
    <row r="535" s="1" customFormat="1" customHeight="1" spans="1:3">
      <c r="A535" s="4" t="s">
        <v>10</v>
      </c>
      <c r="B535" s="4" t="str">
        <f>"202006071823"</f>
        <v>202006071823</v>
      </c>
      <c r="C535" s="5">
        <v>76.59</v>
      </c>
    </row>
    <row r="536" s="1" customFormat="1" customHeight="1" spans="1:3">
      <c r="A536" s="4" t="s">
        <v>10</v>
      </c>
      <c r="B536" s="4" t="str">
        <f>"202006071824"</f>
        <v>202006071824</v>
      </c>
      <c r="C536" s="5">
        <v>61.73</v>
      </c>
    </row>
    <row r="537" s="1" customFormat="1" customHeight="1" spans="1:3">
      <c r="A537" s="4" t="s">
        <v>10</v>
      </c>
      <c r="B537" s="4" t="str">
        <f>"202006071825"</f>
        <v>202006071825</v>
      </c>
      <c r="C537" s="5">
        <v>61.16</v>
      </c>
    </row>
    <row r="538" s="1" customFormat="1" customHeight="1" spans="1:3">
      <c r="A538" s="4" t="s">
        <v>10</v>
      </c>
      <c r="B538" s="4" t="str">
        <f>"202006071826"</f>
        <v>202006071826</v>
      </c>
      <c r="C538" s="5">
        <v>57.59</v>
      </c>
    </row>
    <row r="539" s="1" customFormat="1" customHeight="1" spans="1:3">
      <c r="A539" s="4" t="s">
        <v>10</v>
      </c>
      <c r="B539" s="4" t="str">
        <f>"202006071827"</f>
        <v>202006071827</v>
      </c>
      <c r="C539" s="5">
        <v>69.71</v>
      </c>
    </row>
    <row r="540" s="1" customFormat="1" customHeight="1" spans="1:3">
      <c r="A540" s="4" t="s">
        <v>10</v>
      </c>
      <c r="B540" s="4" t="str">
        <f>"202006071828"</f>
        <v>202006071828</v>
      </c>
      <c r="C540" s="5">
        <v>46.68</v>
      </c>
    </row>
    <row r="541" s="1" customFormat="1" customHeight="1" spans="1:3">
      <c r="A541" s="4" t="s">
        <v>10</v>
      </c>
      <c r="B541" s="4" t="str">
        <f>"202006071829"</f>
        <v>202006071829</v>
      </c>
      <c r="C541" s="5">
        <v>52.16</v>
      </c>
    </row>
    <row r="542" s="1" customFormat="1" customHeight="1" spans="1:3">
      <c r="A542" s="4" t="s">
        <v>10</v>
      </c>
      <c r="B542" s="4" t="str">
        <f>"202006071830"</f>
        <v>202006071830</v>
      </c>
      <c r="C542" s="5">
        <v>48.59</v>
      </c>
    </row>
    <row r="543" s="1" customFormat="1" customHeight="1" spans="1:3">
      <c r="A543" s="4" t="s">
        <v>10</v>
      </c>
      <c r="B543" s="4" t="str">
        <f>"202006071901"</f>
        <v>202006071901</v>
      </c>
      <c r="C543" s="5">
        <v>49.87</v>
      </c>
    </row>
    <row r="544" s="1" customFormat="1" customHeight="1" spans="1:3">
      <c r="A544" s="4" t="s">
        <v>10</v>
      </c>
      <c r="B544" s="4" t="str">
        <f>"202006071902"</f>
        <v>202006071902</v>
      </c>
      <c r="C544" s="5">
        <v>60.25</v>
      </c>
    </row>
    <row r="545" s="1" customFormat="1" customHeight="1" spans="1:3">
      <c r="A545" s="4" t="s">
        <v>10</v>
      </c>
      <c r="B545" s="4" t="str">
        <f>"202006071903"</f>
        <v>202006071903</v>
      </c>
      <c r="C545" s="5">
        <v>48.61</v>
      </c>
    </row>
    <row r="546" s="1" customFormat="1" customHeight="1" spans="1:3">
      <c r="A546" s="4" t="s">
        <v>10</v>
      </c>
      <c r="B546" s="4" t="str">
        <f>"202006071904"</f>
        <v>202006071904</v>
      </c>
      <c r="C546" s="5">
        <v>64.92</v>
      </c>
    </row>
    <row r="547" s="1" customFormat="1" customHeight="1" spans="1:3">
      <c r="A547" s="4" t="s">
        <v>10</v>
      </c>
      <c r="B547" s="4" t="str">
        <f>"202006071905"</f>
        <v>202006071905</v>
      </c>
      <c r="C547" s="5">
        <v>64.39</v>
      </c>
    </row>
    <row r="548" s="1" customFormat="1" customHeight="1" spans="1:3">
      <c r="A548" s="4" t="s">
        <v>10</v>
      </c>
      <c r="B548" s="4" t="str">
        <f>"202006071906"</f>
        <v>202006071906</v>
      </c>
      <c r="C548" s="5">
        <v>43.54</v>
      </c>
    </row>
    <row r="549" s="1" customFormat="1" customHeight="1" spans="1:3">
      <c r="A549" s="4" t="s">
        <v>10</v>
      </c>
      <c r="B549" s="4" t="str">
        <f>"202006071907"</f>
        <v>202006071907</v>
      </c>
      <c r="C549" s="5">
        <v>45.34</v>
      </c>
    </row>
    <row r="550" s="1" customFormat="1" customHeight="1" spans="1:3">
      <c r="A550" s="4" t="s">
        <v>10</v>
      </c>
      <c r="B550" s="4" t="str">
        <f>"202006071908"</f>
        <v>202006071908</v>
      </c>
      <c r="C550" s="5">
        <v>62.73</v>
      </c>
    </row>
    <row r="551" s="1" customFormat="1" customHeight="1" spans="1:3">
      <c r="A551" s="4" t="s">
        <v>10</v>
      </c>
      <c r="B551" s="4" t="str">
        <f>"202006071909"</f>
        <v>202006071909</v>
      </c>
      <c r="C551" s="5">
        <v>43.51</v>
      </c>
    </row>
    <row r="552" s="1" customFormat="1" customHeight="1" spans="1:3">
      <c r="A552" s="4" t="s">
        <v>10</v>
      </c>
      <c r="B552" s="4" t="str">
        <f>"202006071910"</f>
        <v>202006071910</v>
      </c>
      <c r="C552" s="5">
        <v>50.43</v>
      </c>
    </row>
    <row r="553" s="1" customFormat="1" customHeight="1" spans="1:3">
      <c r="A553" s="4" t="s">
        <v>10</v>
      </c>
      <c r="B553" s="4" t="str">
        <f>"202006071911"</f>
        <v>202006071911</v>
      </c>
      <c r="C553" s="5">
        <v>53.85</v>
      </c>
    </row>
    <row r="554" s="1" customFormat="1" customHeight="1" spans="1:3">
      <c r="A554" s="4" t="s">
        <v>10</v>
      </c>
      <c r="B554" s="4" t="str">
        <f>"202006071912"</f>
        <v>202006071912</v>
      </c>
      <c r="C554" s="5">
        <v>50.06</v>
      </c>
    </row>
    <row r="555" s="1" customFormat="1" customHeight="1" spans="1:3">
      <c r="A555" s="4" t="s">
        <v>10</v>
      </c>
      <c r="B555" s="4" t="str">
        <f>"202006071913"</f>
        <v>202006071913</v>
      </c>
      <c r="C555" s="5">
        <v>64.16</v>
      </c>
    </row>
    <row r="556" s="1" customFormat="1" customHeight="1" spans="1:3">
      <c r="A556" s="4" t="s">
        <v>10</v>
      </c>
      <c r="B556" s="4" t="str">
        <f>"202006071914"</f>
        <v>202006071914</v>
      </c>
      <c r="C556" s="5">
        <v>50.83</v>
      </c>
    </row>
    <row r="557" s="1" customFormat="1" customHeight="1" spans="1:3">
      <c r="A557" s="4" t="s">
        <v>10</v>
      </c>
      <c r="B557" s="4" t="str">
        <f>"202006071915"</f>
        <v>202006071915</v>
      </c>
      <c r="C557" s="5">
        <v>50.79</v>
      </c>
    </row>
    <row r="558" s="1" customFormat="1" customHeight="1" spans="1:3">
      <c r="A558" s="4" t="s">
        <v>10</v>
      </c>
      <c r="B558" s="4" t="str">
        <f>"202006071916"</f>
        <v>202006071916</v>
      </c>
      <c r="C558" s="5">
        <v>38.68</v>
      </c>
    </row>
    <row r="559" s="1" customFormat="1" customHeight="1" spans="1:3">
      <c r="A559" s="4" t="s">
        <v>10</v>
      </c>
      <c r="B559" s="4" t="str">
        <f>"202006071917"</f>
        <v>202006071917</v>
      </c>
      <c r="C559" s="5">
        <v>50.48</v>
      </c>
    </row>
    <row r="560" s="1" customFormat="1" customHeight="1" spans="1:3">
      <c r="A560" s="4" t="s">
        <v>10</v>
      </c>
      <c r="B560" s="4" t="str">
        <f>"202006071918"</f>
        <v>202006071918</v>
      </c>
      <c r="C560" s="5">
        <v>73.07</v>
      </c>
    </row>
    <row r="561" s="1" customFormat="1" customHeight="1" spans="1:3">
      <c r="A561" s="4" t="s">
        <v>10</v>
      </c>
      <c r="B561" s="4" t="str">
        <f>"202006071919"</f>
        <v>202006071919</v>
      </c>
      <c r="C561" s="5">
        <v>52.55</v>
      </c>
    </row>
    <row r="562" s="1" customFormat="1" customHeight="1" spans="1:3">
      <c r="A562" s="4" t="s">
        <v>10</v>
      </c>
      <c r="B562" s="4" t="str">
        <f>"202006071920"</f>
        <v>202006071920</v>
      </c>
      <c r="C562" s="5">
        <v>0</v>
      </c>
    </row>
    <row r="563" s="1" customFormat="1" customHeight="1" spans="1:3">
      <c r="A563" s="4" t="s">
        <v>10</v>
      </c>
      <c r="B563" s="4" t="str">
        <f>"202006071921"</f>
        <v>202006071921</v>
      </c>
      <c r="C563" s="5">
        <v>66.11</v>
      </c>
    </row>
    <row r="564" s="1" customFormat="1" customHeight="1" spans="1:3">
      <c r="A564" s="4" t="s">
        <v>10</v>
      </c>
      <c r="B564" s="4" t="str">
        <f>"202006071922"</f>
        <v>202006071922</v>
      </c>
      <c r="C564" s="5">
        <v>64.93</v>
      </c>
    </row>
    <row r="565" s="1" customFormat="1" customHeight="1" spans="1:3">
      <c r="A565" s="4" t="s">
        <v>10</v>
      </c>
      <c r="B565" s="4" t="str">
        <f>"202006071923"</f>
        <v>202006071923</v>
      </c>
      <c r="C565" s="5">
        <v>65.6</v>
      </c>
    </row>
    <row r="566" s="1" customFormat="1" customHeight="1" spans="1:3">
      <c r="A566" s="4" t="s">
        <v>10</v>
      </c>
      <c r="B566" s="4" t="str">
        <f>"202006071924"</f>
        <v>202006071924</v>
      </c>
      <c r="C566" s="5">
        <v>54.4</v>
      </c>
    </row>
    <row r="567" s="1" customFormat="1" customHeight="1" spans="1:3">
      <c r="A567" s="4" t="s">
        <v>10</v>
      </c>
      <c r="B567" s="4" t="str">
        <f>"202006071925"</f>
        <v>202006071925</v>
      </c>
      <c r="C567" s="5">
        <v>62.57</v>
      </c>
    </row>
    <row r="568" s="1" customFormat="1" customHeight="1" spans="1:3">
      <c r="A568" s="4" t="s">
        <v>10</v>
      </c>
      <c r="B568" s="4" t="str">
        <f>"202006071926"</f>
        <v>202006071926</v>
      </c>
      <c r="C568" s="5">
        <v>60.72</v>
      </c>
    </row>
    <row r="569" s="1" customFormat="1" customHeight="1" spans="1:3">
      <c r="A569" s="4" t="s">
        <v>10</v>
      </c>
      <c r="B569" s="4" t="str">
        <f>"202006071927"</f>
        <v>202006071927</v>
      </c>
      <c r="C569" s="5">
        <v>65.9</v>
      </c>
    </row>
    <row r="570" s="1" customFormat="1" customHeight="1" spans="1:3">
      <c r="A570" s="4" t="s">
        <v>10</v>
      </c>
      <c r="B570" s="4" t="str">
        <f>"202006071928"</f>
        <v>202006071928</v>
      </c>
      <c r="C570" s="5">
        <v>62.35</v>
      </c>
    </row>
    <row r="571" s="1" customFormat="1" customHeight="1" spans="1:3">
      <c r="A571" s="4" t="s">
        <v>10</v>
      </c>
      <c r="B571" s="4" t="str">
        <f>"202006071929"</f>
        <v>202006071929</v>
      </c>
      <c r="C571" s="5">
        <v>44.04</v>
      </c>
    </row>
    <row r="572" s="1" customFormat="1" customHeight="1" spans="1:3">
      <c r="A572" s="4" t="s">
        <v>10</v>
      </c>
      <c r="B572" s="4" t="str">
        <f>"202006071930"</f>
        <v>202006071930</v>
      </c>
      <c r="C572" s="5">
        <v>52.19</v>
      </c>
    </row>
    <row r="573" s="1" customFormat="1" customHeight="1" spans="1:3">
      <c r="A573" s="4" t="s">
        <v>10</v>
      </c>
      <c r="B573" s="4" t="str">
        <f>"202006072001"</f>
        <v>202006072001</v>
      </c>
      <c r="C573" s="5">
        <v>63.16</v>
      </c>
    </row>
    <row r="574" s="1" customFormat="1" customHeight="1" spans="1:3">
      <c r="A574" s="4" t="s">
        <v>10</v>
      </c>
      <c r="B574" s="4" t="str">
        <f>"202006072002"</f>
        <v>202006072002</v>
      </c>
      <c r="C574" s="5">
        <v>41.4</v>
      </c>
    </row>
    <row r="575" s="1" customFormat="1" customHeight="1" spans="1:3">
      <c r="A575" s="4" t="s">
        <v>10</v>
      </c>
      <c r="B575" s="4" t="str">
        <f>"202006072003"</f>
        <v>202006072003</v>
      </c>
      <c r="C575" s="5">
        <v>66.72</v>
      </c>
    </row>
    <row r="576" s="1" customFormat="1" customHeight="1" spans="1:3">
      <c r="A576" s="4" t="s">
        <v>10</v>
      </c>
      <c r="B576" s="4" t="str">
        <f>"202006072004"</f>
        <v>202006072004</v>
      </c>
      <c r="C576" s="5">
        <v>54.47</v>
      </c>
    </row>
    <row r="577" s="1" customFormat="1" customHeight="1" spans="1:3">
      <c r="A577" s="4" t="s">
        <v>10</v>
      </c>
      <c r="B577" s="4" t="str">
        <f>"202006072005"</f>
        <v>202006072005</v>
      </c>
      <c r="C577" s="5">
        <v>66.5</v>
      </c>
    </row>
    <row r="578" s="1" customFormat="1" customHeight="1" spans="1:3">
      <c r="A578" s="4" t="s">
        <v>10</v>
      </c>
      <c r="B578" s="4" t="str">
        <f>"202006072006"</f>
        <v>202006072006</v>
      </c>
      <c r="C578" s="5">
        <v>56.95</v>
      </c>
    </row>
    <row r="579" s="1" customFormat="1" customHeight="1" spans="1:3">
      <c r="A579" s="4" t="s">
        <v>10</v>
      </c>
      <c r="B579" s="4" t="str">
        <f>"202006072007"</f>
        <v>202006072007</v>
      </c>
      <c r="C579" s="5">
        <v>55.17</v>
      </c>
    </row>
    <row r="580" s="1" customFormat="1" customHeight="1" spans="1:3">
      <c r="A580" s="4" t="s">
        <v>10</v>
      </c>
      <c r="B580" s="4" t="str">
        <f>"202006072008"</f>
        <v>202006072008</v>
      </c>
      <c r="C580" s="5">
        <v>58.28</v>
      </c>
    </row>
    <row r="581" s="1" customFormat="1" customHeight="1" spans="1:3">
      <c r="A581" s="4" t="s">
        <v>10</v>
      </c>
      <c r="B581" s="4" t="str">
        <f>"202006072009"</f>
        <v>202006072009</v>
      </c>
      <c r="C581" s="5">
        <v>55.44</v>
      </c>
    </row>
    <row r="582" s="1" customFormat="1" customHeight="1" spans="1:3">
      <c r="A582" s="4" t="s">
        <v>10</v>
      </c>
      <c r="B582" s="4" t="str">
        <f>"202006072010"</f>
        <v>202006072010</v>
      </c>
      <c r="C582" s="5">
        <v>61.01</v>
      </c>
    </row>
    <row r="583" s="1" customFormat="1" customHeight="1" spans="1:3">
      <c r="A583" s="4" t="s">
        <v>10</v>
      </c>
      <c r="B583" s="4" t="str">
        <f>"202006072011"</f>
        <v>202006072011</v>
      </c>
      <c r="C583" s="5">
        <v>0</v>
      </c>
    </row>
    <row r="584" s="1" customFormat="1" customHeight="1" spans="1:3">
      <c r="A584" s="4" t="s">
        <v>10</v>
      </c>
      <c r="B584" s="4" t="str">
        <f>"202006072012"</f>
        <v>202006072012</v>
      </c>
      <c r="C584" s="5">
        <v>44.27</v>
      </c>
    </row>
    <row r="585" s="1" customFormat="1" customHeight="1" spans="1:3">
      <c r="A585" s="4" t="s">
        <v>10</v>
      </c>
      <c r="B585" s="4" t="str">
        <f>"202006072013"</f>
        <v>202006072013</v>
      </c>
      <c r="C585" s="5">
        <v>62.86</v>
      </c>
    </row>
    <row r="586" s="1" customFormat="1" customHeight="1" spans="1:3">
      <c r="A586" s="4" t="s">
        <v>10</v>
      </c>
      <c r="B586" s="4" t="str">
        <f>"202006072014"</f>
        <v>202006072014</v>
      </c>
      <c r="C586" s="5">
        <v>53.66</v>
      </c>
    </row>
    <row r="587" s="1" customFormat="1" customHeight="1" spans="1:3">
      <c r="A587" s="4" t="s">
        <v>10</v>
      </c>
      <c r="B587" s="4" t="str">
        <f>"202006072015"</f>
        <v>202006072015</v>
      </c>
      <c r="C587" s="5">
        <v>67.16</v>
      </c>
    </row>
    <row r="588" s="1" customFormat="1" customHeight="1" spans="1:3">
      <c r="A588" s="4" t="s">
        <v>10</v>
      </c>
      <c r="B588" s="4" t="str">
        <f>"202006072016"</f>
        <v>202006072016</v>
      </c>
      <c r="C588" s="5">
        <v>46.53</v>
      </c>
    </row>
    <row r="589" s="1" customFormat="1" customHeight="1" spans="1:3">
      <c r="A589" s="4" t="s">
        <v>10</v>
      </c>
      <c r="B589" s="4" t="str">
        <f>"202006072017"</f>
        <v>202006072017</v>
      </c>
      <c r="C589" s="5">
        <v>45.15</v>
      </c>
    </row>
    <row r="590" s="1" customFormat="1" customHeight="1" spans="1:3">
      <c r="A590" s="4" t="s">
        <v>10</v>
      </c>
      <c r="B590" s="4" t="str">
        <f>"202006072018"</f>
        <v>202006072018</v>
      </c>
      <c r="C590" s="5">
        <v>59.64</v>
      </c>
    </row>
    <row r="591" s="1" customFormat="1" customHeight="1" spans="1:3">
      <c r="A591" s="4" t="s">
        <v>10</v>
      </c>
      <c r="B591" s="4" t="str">
        <f>"202006072019"</f>
        <v>202006072019</v>
      </c>
      <c r="C591" s="5">
        <v>54.21</v>
      </c>
    </row>
    <row r="592" s="1" customFormat="1" customHeight="1" spans="1:3">
      <c r="A592" s="4" t="s">
        <v>10</v>
      </c>
      <c r="B592" s="4" t="str">
        <f>"202006072020"</f>
        <v>202006072020</v>
      </c>
      <c r="C592" s="5">
        <v>61.93</v>
      </c>
    </row>
    <row r="593" s="1" customFormat="1" customHeight="1" spans="1:3">
      <c r="A593" s="4" t="s">
        <v>10</v>
      </c>
      <c r="B593" s="4" t="str">
        <f>"202006072021"</f>
        <v>202006072021</v>
      </c>
      <c r="C593" s="5">
        <v>0</v>
      </c>
    </row>
    <row r="594" s="1" customFormat="1" customHeight="1" spans="1:3">
      <c r="A594" s="4" t="s">
        <v>10</v>
      </c>
      <c r="B594" s="4" t="str">
        <f>"202006072022"</f>
        <v>202006072022</v>
      </c>
      <c r="C594" s="5">
        <v>68.43</v>
      </c>
    </row>
    <row r="595" s="1" customFormat="1" customHeight="1" spans="1:3">
      <c r="A595" s="4" t="s">
        <v>10</v>
      </c>
      <c r="B595" s="4" t="str">
        <f>"202006072023"</f>
        <v>202006072023</v>
      </c>
      <c r="C595" s="5">
        <v>53.64</v>
      </c>
    </row>
    <row r="596" s="1" customFormat="1" customHeight="1" spans="1:3">
      <c r="A596" s="4" t="s">
        <v>10</v>
      </c>
      <c r="B596" s="4" t="str">
        <f>"202006072024"</f>
        <v>202006072024</v>
      </c>
      <c r="C596" s="5">
        <v>48.44</v>
      </c>
    </row>
    <row r="597" s="1" customFormat="1" customHeight="1" spans="1:3">
      <c r="A597" s="4" t="s">
        <v>10</v>
      </c>
      <c r="B597" s="4" t="str">
        <f>"202006072025"</f>
        <v>202006072025</v>
      </c>
      <c r="C597" s="5">
        <v>63.31</v>
      </c>
    </row>
    <row r="598" s="1" customFormat="1" customHeight="1" spans="1:3">
      <c r="A598" s="4" t="s">
        <v>10</v>
      </c>
      <c r="B598" s="4" t="str">
        <f>"202006072026"</f>
        <v>202006072026</v>
      </c>
      <c r="C598" s="5">
        <v>0</v>
      </c>
    </row>
    <row r="599" s="1" customFormat="1" customHeight="1" spans="1:3">
      <c r="A599" s="4" t="s">
        <v>10</v>
      </c>
      <c r="B599" s="4" t="str">
        <f>"202006072027"</f>
        <v>202006072027</v>
      </c>
      <c r="C599" s="5">
        <v>54.39</v>
      </c>
    </row>
    <row r="600" s="1" customFormat="1" customHeight="1" spans="1:3">
      <c r="A600" s="4" t="s">
        <v>10</v>
      </c>
      <c r="B600" s="4" t="str">
        <f>"202006072028"</f>
        <v>202006072028</v>
      </c>
      <c r="C600" s="5">
        <v>58.31</v>
      </c>
    </row>
    <row r="601" s="1" customFormat="1" customHeight="1" spans="1:3">
      <c r="A601" s="4" t="s">
        <v>10</v>
      </c>
      <c r="B601" s="4" t="str">
        <f>"202006072029"</f>
        <v>202006072029</v>
      </c>
      <c r="C601" s="5">
        <v>60.3</v>
      </c>
    </row>
    <row r="602" s="1" customFormat="1" customHeight="1" spans="1:3">
      <c r="A602" s="4" t="s">
        <v>10</v>
      </c>
      <c r="B602" s="4" t="str">
        <f>"202006072030"</f>
        <v>202006072030</v>
      </c>
      <c r="C602" s="5">
        <v>40.21</v>
      </c>
    </row>
    <row r="603" s="1" customFormat="1" customHeight="1" spans="1:3">
      <c r="A603" s="4" t="s">
        <v>10</v>
      </c>
      <c r="B603" s="4" t="str">
        <f>"202006072101"</f>
        <v>202006072101</v>
      </c>
      <c r="C603" s="5">
        <v>37.01</v>
      </c>
    </row>
    <row r="604" s="1" customFormat="1" customHeight="1" spans="1:3">
      <c r="A604" s="4" t="s">
        <v>10</v>
      </c>
      <c r="B604" s="4" t="str">
        <f>"202006072102"</f>
        <v>202006072102</v>
      </c>
      <c r="C604" s="5">
        <v>50.11</v>
      </c>
    </row>
    <row r="605" s="1" customFormat="1" customHeight="1" spans="1:3">
      <c r="A605" s="4" t="s">
        <v>10</v>
      </c>
      <c r="B605" s="4" t="str">
        <f>"202006072103"</f>
        <v>202006072103</v>
      </c>
      <c r="C605" s="5">
        <v>56.78</v>
      </c>
    </row>
    <row r="606" s="1" customFormat="1" customHeight="1" spans="1:3">
      <c r="A606" s="4" t="s">
        <v>10</v>
      </c>
      <c r="B606" s="4" t="str">
        <f>"202006072104"</f>
        <v>202006072104</v>
      </c>
      <c r="C606" s="5">
        <v>62.19</v>
      </c>
    </row>
    <row r="607" s="1" customFormat="1" customHeight="1" spans="1:3">
      <c r="A607" s="4" t="s">
        <v>10</v>
      </c>
      <c r="B607" s="4" t="str">
        <f>"202006072105"</f>
        <v>202006072105</v>
      </c>
      <c r="C607" s="5">
        <v>50.34</v>
      </c>
    </row>
    <row r="608" s="1" customFormat="1" customHeight="1" spans="1:3">
      <c r="A608" s="4" t="s">
        <v>10</v>
      </c>
      <c r="B608" s="4" t="str">
        <f>"202006072106"</f>
        <v>202006072106</v>
      </c>
      <c r="C608" s="5">
        <v>68.45</v>
      </c>
    </row>
    <row r="609" s="1" customFormat="1" customHeight="1" spans="1:3">
      <c r="A609" s="4" t="s">
        <v>10</v>
      </c>
      <c r="B609" s="4" t="str">
        <f>"202006072107"</f>
        <v>202006072107</v>
      </c>
      <c r="C609" s="5">
        <v>61.51</v>
      </c>
    </row>
    <row r="610" s="1" customFormat="1" customHeight="1" spans="1:3">
      <c r="A610" s="4" t="s">
        <v>10</v>
      </c>
      <c r="B610" s="4" t="str">
        <f>"202006072108"</f>
        <v>202006072108</v>
      </c>
      <c r="C610" s="5">
        <v>60.96</v>
      </c>
    </row>
    <row r="611" s="1" customFormat="1" customHeight="1" spans="1:3">
      <c r="A611" s="4" t="s">
        <v>10</v>
      </c>
      <c r="B611" s="4" t="str">
        <f>"202006072109"</f>
        <v>202006072109</v>
      </c>
      <c r="C611" s="5">
        <v>53.89</v>
      </c>
    </row>
    <row r="612" s="1" customFormat="1" customHeight="1" spans="1:3">
      <c r="A612" s="4" t="s">
        <v>10</v>
      </c>
      <c r="B612" s="4" t="str">
        <f>"202006072110"</f>
        <v>202006072110</v>
      </c>
      <c r="C612" s="5">
        <v>56.41</v>
      </c>
    </row>
    <row r="613" s="1" customFormat="1" customHeight="1" spans="1:3">
      <c r="A613" s="4" t="s">
        <v>10</v>
      </c>
      <c r="B613" s="4" t="str">
        <f>"202006072111"</f>
        <v>202006072111</v>
      </c>
      <c r="C613" s="5">
        <v>47.5</v>
      </c>
    </row>
    <row r="614" s="1" customFormat="1" customHeight="1" spans="1:3">
      <c r="A614" s="4" t="s">
        <v>10</v>
      </c>
      <c r="B614" s="4" t="str">
        <f>"202006072112"</f>
        <v>202006072112</v>
      </c>
      <c r="C614" s="5">
        <v>70.76</v>
      </c>
    </row>
    <row r="615" s="1" customFormat="1" customHeight="1" spans="1:3">
      <c r="A615" s="4" t="s">
        <v>10</v>
      </c>
      <c r="B615" s="4" t="str">
        <f>"202006072113"</f>
        <v>202006072113</v>
      </c>
      <c r="C615" s="5">
        <v>55.44</v>
      </c>
    </row>
    <row r="616" s="1" customFormat="1" customHeight="1" spans="1:3">
      <c r="A616" s="4" t="s">
        <v>10</v>
      </c>
      <c r="B616" s="4" t="str">
        <f>"202006072114"</f>
        <v>202006072114</v>
      </c>
      <c r="C616" s="5">
        <v>55.11</v>
      </c>
    </row>
    <row r="617" s="1" customFormat="1" customHeight="1" spans="1:3">
      <c r="A617" s="4" t="s">
        <v>10</v>
      </c>
      <c r="B617" s="4" t="str">
        <f>"202006072115"</f>
        <v>202006072115</v>
      </c>
      <c r="C617" s="5">
        <v>69.96</v>
      </c>
    </row>
    <row r="618" s="1" customFormat="1" customHeight="1" spans="1:3">
      <c r="A618" s="4" t="s">
        <v>10</v>
      </c>
      <c r="B618" s="4" t="str">
        <f>"202006072116"</f>
        <v>202006072116</v>
      </c>
      <c r="C618" s="5">
        <v>41.47</v>
      </c>
    </row>
    <row r="619" s="1" customFormat="1" customHeight="1" spans="1:3">
      <c r="A619" s="4" t="s">
        <v>10</v>
      </c>
      <c r="B619" s="4" t="str">
        <f>"202006072117"</f>
        <v>202006072117</v>
      </c>
      <c r="C619" s="5">
        <v>57.59</v>
      </c>
    </row>
    <row r="620" s="1" customFormat="1" customHeight="1" spans="1:3">
      <c r="A620" s="4" t="s">
        <v>10</v>
      </c>
      <c r="B620" s="4" t="str">
        <f>"202006072118"</f>
        <v>202006072118</v>
      </c>
      <c r="C620" s="5">
        <v>60.57</v>
      </c>
    </row>
    <row r="621" s="1" customFormat="1" customHeight="1" spans="1:3">
      <c r="A621" s="4" t="s">
        <v>10</v>
      </c>
      <c r="B621" s="4" t="str">
        <f>"202006072119"</f>
        <v>202006072119</v>
      </c>
      <c r="C621" s="5">
        <v>66</v>
      </c>
    </row>
    <row r="622" s="1" customFormat="1" customHeight="1" spans="1:3">
      <c r="A622" s="4" t="s">
        <v>10</v>
      </c>
      <c r="B622" s="4" t="str">
        <f>"202006072120"</f>
        <v>202006072120</v>
      </c>
      <c r="C622" s="5">
        <v>63.1</v>
      </c>
    </row>
    <row r="623" s="1" customFormat="1" customHeight="1" spans="1:3">
      <c r="A623" s="4" t="s">
        <v>10</v>
      </c>
      <c r="B623" s="4" t="str">
        <f>"202006072121"</f>
        <v>202006072121</v>
      </c>
      <c r="C623" s="5">
        <v>61.76</v>
      </c>
    </row>
    <row r="624" s="1" customFormat="1" customHeight="1" spans="1:3">
      <c r="A624" s="4" t="s">
        <v>10</v>
      </c>
      <c r="B624" s="4" t="str">
        <f>"202006072122"</f>
        <v>202006072122</v>
      </c>
      <c r="C624" s="5">
        <v>0</v>
      </c>
    </row>
    <row r="625" s="1" customFormat="1" customHeight="1" spans="1:3">
      <c r="A625" s="4" t="s">
        <v>10</v>
      </c>
      <c r="B625" s="4" t="str">
        <f>"202006072123"</f>
        <v>202006072123</v>
      </c>
      <c r="C625" s="5">
        <v>51.68</v>
      </c>
    </row>
    <row r="626" s="1" customFormat="1" customHeight="1" spans="1:3">
      <c r="A626" s="4" t="s">
        <v>10</v>
      </c>
      <c r="B626" s="4" t="str">
        <f>"202006072124"</f>
        <v>202006072124</v>
      </c>
      <c r="C626" s="5">
        <v>67.37</v>
      </c>
    </row>
    <row r="627" s="1" customFormat="1" customHeight="1" spans="1:3">
      <c r="A627" s="4" t="s">
        <v>10</v>
      </c>
      <c r="B627" s="4" t="str">
        <f>"202006072125"</f>
        <v>202006072125</v>
      </c>
      <c r="C627" s="5">
        <v>56.31</v>
      </c>
    </row>
    <row r="628" s="1" customFormat="1" customHeight="1" spans="1:3">
      <c r="A628" s="4" t="s">
        <v>10</v>
      </c>
      <c r="B628" s="4" t="str">
        <f>"202006072126"</f>
        <v>202006072126</v>
      </c>
      <c r="C628" s="5">
        <v>51.88</v>
      </c>
    </row>
    <row r="629" s="1" customFormat="1" customHeight="1" spans="1:3">
      <c r="A629" s="4" t="s">
        <v>11</v>
      </c>
      <c r="B629" s="4" t="str">
        <f>"202006082127"</f>
        <v>202006082127</v>
      </c>
      <c r="C629" s="5">
        <v>55.87</v>
      </c>
    </row>
    <row r="630" s="1" customFormat="1" customHeight="1" spans="1:3">
      <c r="A630" s="4" t="s">
        <v>11</v>
      </c>
      <c r="B630" s="4" t="str">
        <f>"202006082128"</f>
        <v>202006082128</v>
      </c>
      <c r="C630" s="5">
        <v>68.83</v>
      </c>
    </row>
    <row r="631" s="1" customFormat="1" customHeight="1" spans="1:3">
      <c r="A631" s="4" t="s">
        <v>11</v>
      </c>
      <c r="B631" s="4" t="str">
        <f>"202006082129"</f>
        <v>202006082129</v>
      </c>
      <c r="C631" s="5">
        <v>62.48</v>
      </c>
    </row>
    <row r="632" s="1" customFormat="1" customHeight="1" spans="1:3">
      <c r="A632" s="4" t="s">
        <v>11</v>
      </c>
      <c r="B632" s="4" t="str">
        <f>"202006082130"</f>
        <v>202006082130</v>
      </c>
      <c r="C632" s="5">
        <v>65.05</v>
      </c>
    </row>
    <row r="633" s="1" customFormat="1" customHeight="1" spans="1:3">
      <c r="A633" s="4" t="s">
        <v>11</v>
      </c>
      <c r="B633" s="4" t="str">
        <f>"202006082201"</f>
        <v>202006082201</v>
      </c>
      <c r="C633" s="5">
        <v>55.35</v>
      </c>
    </row>
    <row r="634" s="1" customFormat="1" customHeight="1" spans="1:3">
      <c r="A634" s="4" t="s">
        <v>11</v>
      </c>
      <c r="B634" s="4" t="str">
        <f>"202006082202"</f>
        <v>202006082202</v>
      </c>
      <c r="C634" s="5">
        <v>57.03</v>
      </c>
    </row>
    <row r="635" s="1" customFormat="1" customHeight="1" spans="1:3">
      <c r="A635" s="4" t="s">
        <v>11</v>
      </c>
      <c r="B635" s="4" t="str">
        <f>"202006082203"</f>
        <v>202006082203</v>
      </c>
      <c r="C635" s="5">
        <v>44.73</v>
      </c>
    </row>
    <row r="636" s="1" customFormat="1" customHeight="1" spans="1:3">
      <c r="A636" s="4" t="s">
        <v>11</v>
      </c>
      <c r="B636" s="4" t="str">
        <f>"202006082204"</f>
        <v>202006082204</v>
      </c>
      <c r="C636" s="5">
        <v>62.35</v>
      </c>
    </row>
    <row r="637" s="1" customFormat="1" customHeight="1" spans="1:3">
      <c r="A637" s="4" t="s">
        <v>11</v>
      </c>
      <c r="B637" s="4" t="str">
        <f>"202006082205"</f>
        <v>202006082205</v>
      </c>
      <c r="C637" s="5">
        <v>63.2</v>
      </c>
    </row>
    <row r="638" s="1" customFormat="1" customHeight="1" spans="1:3">
      <c r="A638" s="4" t="s">
        <v>11</v>
      </c>
      <c r="B638" s="4" t="str">
        <f>"202006082206"</f>
        <v>202006082206</v>
      </c>
      <c r="C638" s="5">
        <v>50.41</v>
      </c>
    </row>
    <row r="639" s="1" customFormat="1" customHeight="1" spans="1:3">
      <c r="A639" s="4" t="s">
        <v>11</v>
      </c>
      <c r="B639" s="4" t="str">
        <f>"202006082207"</f>
        <v>202006082207</v>
      </c>
      <c r="C639" s="5">
        <v>53.7</v>
      </c>
    </row>
    <row r="640" s="1" customFormat="1" customHeight="1" spans="1:3">
      <c r="A640" s="4" t="s">
        <v>11</v>
      </c>
      <c r="B640" s="4" t="str">
        <f>"202006082208"</f>
        <v>202006082208</v>
      </c>
      <c r="C640" s="5">
        <v>55.42</v>
      </c>
    </row>
    <row r="641" s="1" customFormat="1" customHeight="1" spans="1:3">
      <c r="A641" s="4" t="s">
        <v>11</v>
      </c>
      <c r="B641" s="4" t="str">
        <f>"202006082209"</f>
        <v>202006082209</v>
      </c>
      <c r="C641" s="5">
        <v>0</v>
      </c>
    </row>
    <row r="642" s="1" customFormat="1" customHeight="1" spans="1:3">
      <c r="A642" s="4" t="s">
        <v>11</v>
      </c>
      <c r="B642" s="4" t="str">
        <f>"202006082210"</f>
        <v>202006082210</v>
      </c>
      <c r="C642" s="5">
        <v>64.89</v>
      </c>
    </row>
    <row r="643" s="1" customFormat="1" customHeight="1" spans="1:3">
      <c r="A643" s="4" t="s">
        <v>11</v>
      </c>
      <c r="B643" s="4" t="str">
        <f>"202006082211"</f>
        <v>202006082211</v>
      </c>
      <c r="C643" s="5">
        <v>48.67</v>
      </c>
    </row>
    <row r="644" s="1" customFormat="1" customHeight="1" spans="1:3">
      <c r="A644" s="4" t="s">
        <v>11</v>
      </c>
      <c r="B644" s="4" t="str">
        <f>"202006082212"</f>
        <v>202006082212</v>
      </c>
      <c r="C644" s="5">
        <v>44.82</v>
      </c>
    </row>
    <row r="645" s="1" customFormat="1" customHeight="1" spans="1:3">
      <c r="A645" s="4" t="s">
        <v>11</v>
      </c>
      <c r="B645" s="4" t="str">
        <f>"202006082213"</f>
        <v>202006082213</v>
      </c>
      <c r="C645" s="5">
        <v>66.45</v>
      </c>
    </row>
    <row r="646" s="1" customFormat="1" customHeight="1" spans="1:3">
      <c r="A646" s="4" t="s">
        <v>11</v>
      </c>
      <c r="B646" s="4" t="str">
        <f>"202006082214"</f>
        <v>202006082214</v>
      </c>
      <c r="C646" s="5">
        <v>0</v>
      </c>
    </row>
    <row r="647" s="1" customFormat="1" customHeight="1" spans="1:3">
      <c r="A647" s="4" t="s">
        <v>11</v>
      </c>
      <c r="B647" s="4" t="str">
        <f>"202006082215"</f>
        <v>202006082215</v>
      </c>
      <c r="C647" s="5">
        <v>71.95</v>
      </c>
    </row>
    <row r="648" s="1" customFormat="1" customHeight="1" spans="1:3">
      <c r="A648" s="4" t="s">
        <v>11</v>
      </c>
      <c r="B648" s="4" t="str">
        <f>"202006082216"</f>
        <v>202006082216</v>
      </c>
      <c r="C648" s="5">
        <v>56.1</v>
      </c>
    </row>
    <row r="649" s="1" customFormat="1" customHeight="1" spans="1:3">
      <c r="A649" s="4" t="s">
        <v>11</v>
      </c>
      <c r="B649" s="4" t="str">
        <f>"202006082217"</f>
        <v>202006082217</v>
      </c>
      <c r="C649" s="5">
        <v>67.79</v>
      </c>
    </row>
    <row r="650" s="1" customFormat="1" customHeight="1" spans="1:3">
      <c r="A650" s="4" t="s">
        <v>11</v>
      </c>
      <c r="B650" s="4" t="str">
        <f>"202006082218"</f>
        <v>202006082218</v>
      </c>
      <c r="C650" s="5">
        <v>47.43</v>
      </c>
    </row>
    <row r="651" s="1" customFormat="1" customHeight="1" spans="1:3">
      <c r="A651" s="4" t="s">
        <v>11</v>
      </c>
      <c r="B651" s="4" t="str">
        <f>"202006082219"</f>
        <v>202006082219</v>
      </c>
      <c r="C651" s="5">
        <v>67.24</v>
      </c>
    </row>
    <row r="652" s="1" customFormat="1" customHeight="1" spans="1:3">
      <c r="A652" s="4" t="s">
        <v>11</v>
      </c>
      <c r="B652" s="4" t="str">
        <f>"202006082220"</f>
        <v>202006082220</v>
      </c>
      <c r="C652" s="5">
        <v>56.44</v>
      </c>
    </row>
    <row r="653" s="1" customFormat="1" customHeight="1" spans="1:3">
      <c r="A653" s="4" t="s">
        <v>11</v>
      </c>
      <c r="B653" s="4" t="str">
        <f>"202006082221"</f>
        <v>202006082221</v>
      </c>
      <c r="C653" s="5">
        <v>70.62</v>
      </c>
    </row>
    <row r="654" s="1" customFormat="1" customHeight="1" spans="1:3">
      <c r="A654" s="4" t="s">
        <v>11</v>
      </c>
      <c r="B654" s="4" t="str">
        <f>"202006082222"</f>
        <v>202006082222</v>
      </c>
      <c r="C654" s="5">
        <v>58.8</v>
      </c>
    </row>
    <row r="655" s="1" customFormat="1" customHeight="1" spans="1:3">
      <c r="A655" s="4" t="s">
        <v>11</v>
      </c>
      <c r="B655" s="4" t="str">
        <f>"202006082223"</f>
        <v>202006082223</v>
      </c>
      <c r="C655" s="5">
        <v>64.36</v>
      </c>
    </row>
    <row r="656" s="1" customFormat="1" customHeight="1" spans="1:3">
      <c r="A656" s="4" t="s">
        <v>11</v>
      </c>
      <c r="B656" s="4" t="str">
        <f>"202006082224"</f>
        <v>202006082224</v>
      </c>
      <c r="C656" s="5">
        <v>58.84</v>
      </c>
    </row>
    <row r="657" s="1" customFormat="1" customHeight="1" spans="1:3">
      <c r="A657" s="4" t="s">
        <v>11</v>
      </c>
      <c r="B657" s="4" t="str">
        <f>"202006082225"</f>
        <v>202006082225</v>
      </c>
      <c r="C657" s="5">
        <v>46.45</v>
      </c>
    </row>
    <row r="658" s="1" customFormat="1" customHeight="1" spans="1:3">
      <c r="A658" s="4" t="s">
        <v>11</v>
      </c>
      <c r="B658" s="4" t="str">
        <f>"202006082226"</f>
        <v>202006082226</v>
      </c>
      <c r="C658" s="5">
        <v>0</v>
      </c>
    </row>
    <row r="659" s="1" customFormat="1" customHeight="1" spans="1:3">
      <c r="A659" s="4" t="s">
        <v>11</v>
      </c>
      <c r="B659" s="4" t="str">
        <f>"202006082227"</f>
        <v>202006082227</v>
      </c>
      <c r="C659" s="5">
        <v>65.82</v>
      </c>
    </row>
    <row r="660" s="1" customFormat="1" customHeight="1" spans="1:3">
      <c r="A660" s="4" t="s">
        <v>11</v>
      </c>
      <c r="B660" s="4" t="str">
        <f>"202006082228"</f>
        <v>202006082228</v>
      </c>
      <c r="C660" s="5">
        <v>43.95</v>
      </c>
    </row>
    <row r="661" s="1" customFormat="1" customHeight="1" spans="1:3">
      <c r="A661" s="4" t="s">
        <v>11</v>
      </c>
      <c r="B661" s="4" t="str">
        <f>"202006082229"</f>
        <v>202006082229</v>
      </c>
      <c r="C661" s="5">
        <v>60.7</v>
      </c>
    </row>
    <row r="662" s="1" customFormat="1" customHeight="1" spans="1:3">
      <c r="A662" s="4" t="s">
        <v>11</v>
      </c>
      <c r="B662" s="4" t="str">
        <f>"202006082230"</f>
        <v>202006082230</v>
      </c>
      <c r="C662" s="5">
        <v>49.23</v>
      </c>
    </row>
    <row r="663" s="1" customFormat="1" customHeight="1" spans="1:3">
      <c r="A663" s="4" t="s">
        <v>11</v>
      </c>
      <c r="B663" s="4" t="str">
        <f>"202006082301"</f>
        <v>202006082301</v>
      </c>
      <c r="C663" s="5">
        <v>55.17</v>
      </c>
    </row>
    <row r="664" s="1" customFormat="1" customHeight="1" spans="1:3">
      <c r="A664" s="4" t="s">
        <v>11</v>
      </c>
      <c r="B664" s="4" t="str">
        <f>"202006082302"</f>
        <v>202006082302</v>
      </c>
      <c r="C664" s="5">
        <v>49.4</v>
      </c>
    </row>
    <row r="665" s="1" customFormat="1" customHeight="1" spans="1:3">
      <c r="A665" s="4" t="s">
        <v>11</v>
      </c>
      <c r="B665" s="4" t="str">
        <f>"202006082303"</f>
        <v>202006082303</v>
      </c>
      <c r="C665" s="5">
        <v>60.84</v>
      </c>
    </row>
    <row r="666" s="1" customFormat="1" customHeight="1" spans="1:3">
      <c r="A666" s="4" t="s">
        <v>11</v>
      </c>
      <c r="B666" s="4" t="str">
        <f>"202006082304"</f>
        <v>202006082304</v>
      </c>
      <c r="C666" s="5">
        <v>47.93</v>
      </c>
    </row>
    <row r="667" s="1" customFormat="1" customHeight="1" spans="1:3">
      <c r="A667" s="4" t="s">
        <v>11</v>
      </c>
      <c r="B667" s="4" t="str">
        <f>"202006082305"</f>
        <v>202006082305</v>
      </c>
      <c r="C667" s="5">
        <v>48.61</v>
      </c>
    </row>
    <row r="668" s="1" customFormat="1" customHeight="1" spans="1:3">
      <c r="A668" s="4" t="s">
        <v>11</v>
      </c>
      <c r="B668" s="4" t="str">
        <f>"202006082306"</f>
        <v>202006082306</v>
      </c>
      <c r="C668" s="5">
        <v>58.44</v>
      </c>
    </row>
    <row r="669" s="1" customFormat="1" customHeight="1" spans="1:3">
      <c r="A669" s="4" t="s">
        <v>11</v>
      </c>
      <c r="B669" s="4" t="str">
        <f>"202006082307"</f>
        <v>202006082307</v>
      </c>
      <c r="C669" s="5">
        <v>60.05</v>
      </c>
    </row>
    <row r="670" s="1" customFormat="1" customHeight="1" spans="1:3">
      <c r="A670" s="4" t="s">
        <v>11</v>
      </c>
      <c r="B670" s="4" t="str">
        <f>"202006082308"</f>
        <v>202006082308</v>
      </c>
      <c r="C670" s="5">
        <v>66.74</v>
      </c>
    </row>
    <row r="671" s="1" customFormat="1" customHeight="1" spans="1:3">
      <c r="A671" s="4" t="s">
        <v>11</v>
      </c>
      <c r="B671" s="4" t="str">
        <f>"202006082309"</f>
        <v>202006082309</v>
      </c>
      <c r="C671" s="5">
        <v>54.34</v>
      </c>
    </row>
    <row r="672" s="1" customFormat="1" customHeight="1" spans="1:3">
      <c r="A672" s="4" t="s">
        <v>11</v>
      </c>
      <c r="B672" s="4" t="str">
        <f>"202006082310"</f>
        <v>202006082310</v>
      </c>
      <c r="C672" s="5">
        <v>62.96</v>
      </c>
    </row>
    <row r="673" s="1" customFormat="1" customHeight="1" spans="1:3">
      <c r="A673" s="4" t="s">
        <v>11</v>
      </c>
      <c r="B673" s="4" t="str">
        <f>"202006082311"</f>
        <v>202006082311</v>
      </c>
      <c r="C673" s="5">
        <v>35.86</v>
      </c>
    </row>
    <row r="674" s="1" customFormat="1" customHeight="1" spans="1:3">
      <c r="A674" s="4" t="s">
        <v>11</v>
      </c>
      <c r="B674" s="4" t="str">
        <f>"202006082312"</f>
        <v>202006082312</v>
      </c>
      <c r="C674" s="5">
        <v>56.01</v>
      </c>
    </row>
    <row r="675" s="1" customFormat="1" customHeight="1" spans="1:3">
      <c r="A675" s="4" t="s">
        <v>11</v>
      </c>
      <c r="B675" s="4" t="str">
        <f>"202006082313"</f>
        <v>202006082313</v>
      </c>
      <c r="C675" s="5">
        <v>60.89</v>
      </c>
    </row>
    <row r="676" s="1" customFormat="1" customHeight="1" spans="1:3">
      <c r="A676" s="4" t="s">
        <v>11</v>
      </c>
      <c r="B676" s="4" t="str">
        <f>"202006082314"</f>
        <v>202006082314</v>
      </c>
      <c r="C676" s="5">
        <v>53.77</v>
      </c>
    </row>
    <row r="677" s="1" customFormat="1" customHeight="1" spans="1:3">
      <c r="A677" s="4" t="s">
        <v>11</v>
      </c>
      <c r="B677" s="4" t="str">
        <f>"202006082315"</f>
        <v>202006082315</v>
      </c>
      <c r="C677" s="5">
        <v>58.95</v>
      </c>
    </row>
    <row r="678" s="1" customFormat="1" customHeight="1" spans="1:3">
      <c r="A678" s="4" t="s">
        <v>11</v>
      </c>
      <c r="B678" s="4" t="str">
        <f>"202006082316"</f>
        <v>202006082316</v>
      </c>
      <c r="C678" s="5">
        <v>67.82</v>
      </c>
    </row>
    <row r="679" s="1" customFormat="1" customHeight="1" spans="1:3">
      <c r="A679" s="4" t="s">
        <v>11</v>
      </c>
      <c r="B679" s="4" t="str">
        <f>"202006082317"</f>
        <v>202006082317</v>
      </c>
      <c r="C679" s="5">
        <v>51.62</v>
      </c>
    </row>
    <row r="680" s="1" customFormat="1" customHeight="1" spans="1:3">
      <c r="A680" s="4" t="s">
        <v>11</v>
      </c>
      <c r="B680" s="4" t="str">
        <f>"202006082318"</f>
        <v>202006082318</v>
      </c>
      <c r="C680" s="5">
        <v>59.51</v>
      </c>
    </row>
    <row r="681" s="1" customFormat="1" customHeight="1" spans="1:3">
      <c r="A681" s="4" t="s">
        <v>11</v>
      </c>
      <c r="B681" s="4" t="str">
        <f>"202006082319"</f>
        <v>202006082319</v>
      </c>
      <c r="C681" s="5">
        <v>53.99</v>
      </c>
    </row>
    <row r="682" s="1" customFormat="1" customHeight="1" spans="1:3">
      <c r="A682" s="4" t="s">
        <v>11</v>
      </c>
      <c r="B682" s="4" t="str">
        <f>"202006082320"</f>
        <v>202006082320</v>
      </c>
      <c r="C682" s="5">
        <v>70.95</v>
      </c>
    </row>
    <row r="683" s="1" customFormat="1" customHeight="1" spans="1:3">
      <c r="A683" s="4" t="s">
        <v>11</v>
      </c>
      <c r="B683" s="4" t="str">
        <f>"202006082321"</f>
        <v>202006082321</v>
      </c>
      <c r="C683" s="5">
        <v>54.91</v>
      </c>
    </row>
    <row r="684" s="1" customFormat="1" customHeight="1" spans="1:3">
      <c r="A684" s="4" t="s">
        <v>11</v>
      </c>
      <c r="B684" s="4" t="str">
        <f>"202006082322"</f>
        <v>202006082322</v>
      </c>
      <c r="C684" s="5">
        <v>60.26</v>
      </c>
    </row>
    <row r="685" s="1" customFormat="1" customHeight="1" spans="1:3">
      <c r="A685" s="4" t="s">
        <v>11</v>
      </c>
      <c r="B685" s="4" t="str">
        <f>"202006082323"</f>
        <v>202006082323</v>
      </c>
      <c r="C685" s="5">
        <v>52.16</v>
      </c>
    </row>
    <row r="686" s="1" customFormat="1" customHeight="1" spans="1:3">
      <c r="A686" s="4" t="s">
        <v>11</v>
      </c>
      <c r="B686" s="4" t="str">
        <f>"202006082324"</f>
        <v>202006082324</v>
      </c>
      <c r="C686" s="5">
        <v>65.25</v>
      </c>
    </row>
    <row r="687" s="1" customFormat="1" customHeight="1" spans="1:3">
      <c r="A687" s="4" t="s">
        <v>11</v>
      </c>
      <c r="B687" s="4" t="str">
        <f>"202006082325"</f>
        <v>202006082325</v>
      </c>
      <c r="C687" s="5">
        <v>68.44</v>
      </c>
    </row>
    <row r="688" s="1" customFormat="1" customHeight="1" spans="1:3">
      <c r="A688" s="4" t="s">
        <v>11</v>
      </c>
      <c r="B688" s="4" t="str">
        <f>"202006082326"</f>
        <v>202006082326</v>
      </c>
      <c r="C688" s="5">
        <v>0</v>
      </c>
    </row>
    <row r="689" s="1" customFormat="1" customHeight="1" spans="1:3">
      <c r="A689" s="4" t="s">
        <v>11</v>
      </c>
      <c r="B689" s="4" t="str">
        <f>"202006082327"</f>
        <v>202006082327</v>
      </c>
      <c r="C689" s="5">
        <v>67.75</v>
      </c>
    </row>
    <row r="690" s="1" customFormat="1" customHeight="1" spans="1:3">
      <c r="A690" s="4" t="s">
        <v>11</v>
      </c>
      <c r="B690" s="4" t="str">
        <f>"202006082328"</f>
        <v>202006082328</v>
      </c>
      <c r="C690" s="5">
        <v>51.32</v>
      </c>
    </row>
    <row r="691" s="1" customFormat="1" customHeight="1" spans="1:3">
      <c r="A691" s="4" t="s">
        <v>11</v>
      </c>
      <c r="B691" s="4" t="str">
        <f>"202006082329"</f>
        <v>202006082329</v>
      </c>
      <c r="C691" s="5">
        <v>58.07</v>
      </c>
    </row>
    <row r="692" s="1" customFormat="1" customHeight="1" spans="1:3">
      <c r="A692" s="4" t="s">
        <v>11</v>
      </c>
      <c r="B692" s="4" t="str">
        <f>"202006082330"</f>
        <v>202006082330</v>
      </c>
      <c r="C692" s="5">
        <v>0</v>
      </c>
    </row>
    <row r="693" s="1" customFormat="1" customHeight="1" spans="1:3">
      <c r="A693" s="4" t="s">
        <v>11</v>
      </c>
      <c r="B693" s="4" t="str">
        <f>"202006082401"</f>
        <v>202006082401</v>
      </c>
      <c r="C693" s="5">
        <v>57</v>
      </c>
    </row>
    <row r="694" s="1" customFormat="1" customHeight="1" spans="1:3">
      <c r="A694" s="4" t="s">
        <v>11</v>
      </c>
      <c r="B694" s="4" t="str">
        <f>"202006082402"</f>
        <v>202006082402</v>
      </c>
      <c r="C694" s="5">
        <v>0</v>
      </c>
    </row>
    <row r="695" s="1" customFormat="1" customHeight="1" spans="1:3">
      <c r="A695" s="4" t="s">
        <v>11</v>
      </c>
      <c r="B695" s="4" t="str">
        <f>"202006082403"</f>
        <v>202006082403</v>
      </c>
      <c r="C695" s="5">
        <v>43.92</v>
      </c>
    </row>
    <row r="696" s="1" customFormat="1" customHeight="1" spans="1:3">
      <c r="A696" s="4" t="s">
        <v>11</v>
      </c>
      <c r="B696" s="4" t="str">
        <f>"202006082404"</f>
        <v>202006082404</v>
      </c>
      <c r="C696" s="5">
        <v>53.97</v>
      </c>
    </row>
    <row r="697" s="1" customFormat="1" customHeight="1" spans="1:3">
      <c r="A697" s="4" t="s">
        <v>11</v>
      </c>
      <c r="B697" s="4" t="str">
        <f>"202006082405"</f>
        <v>202006082405</v>
      </c>
      <c r="C697" s="5">
        <v>57.66</v>
      </c>
    </row>
    <row r="698" s="1" customFormat="1" customHeight="1" spans="1:3">
      <c r="A698" s="4" t="s">
        <v>11</v>
      </c>
      <c r="B698" s="4" t="str">
        <f>"202006082406"</f>
        <v>202006082406</v>
      </c>
      <c r="C698" s="5">
        <v>51.35</v>
      </c>
    </row>
    <row r="699" s="1" customFormat="1" customHeight="1" spans="1:3">
      <c r="A699" s="4" t="s">
        <v>11</v>
      </c>
      <c r="B699" s="4" t="str">
        <f>"202006082407"</f>
        <v>202006082407</v>
      </c>
      <c r="C699" s="5">
        <v>0</v>
      </c>
    </row>
    <row r="700" s="1" customFormat="1" customHeight="1" spans="1:3">
      <c r="A700" s="4" t="s">
        <v>11</v>
      </c>
      <c r="B700" s="4" t="str">
        <f>"202006082408"</f>
        <v>202006082408</v>
      </c>
      <c r="C700" s="5">
        <v>59.44</v>
      </c>
    </row>
    <row r="701" s="1" customFormat="1" customHeight="1" spans="1:3">
      <c r="A701" s="4" t="s">
        <v>11</v>
      </c>
      <c r="B701" s="4" t="str">
        <f>"202006082409"</f>
        <v>202006082409</v>
      </c>
      <c r="C701" s="5">
        <v>67.47</v>
      </c>
    </row>
    <row r="702" s="1" customFormat="1" customHeight="1" spans="1:3">
      <c r="A702" s="4" t="s">
        <v>11</v>
      </c>
      <c r="B702" s="4" t="str">
        <f>"202006082410"</f>
        <v>202006082410</v>
      </c>
      <c r="C702" s="5">
        <v>46.57</v>
      </c>
    </row>
    <row r="703" s="1" customFormat="1" customHeight="1" spans="1:3">
      <c r="A703" s="4" t="s">
        <v>11</v>
      </c>
      <c r="B703" s="4" t="str">
        <f>"202006082411"</f>
        <v>202006082411</v>
      </c>
      <c r="C703" s="5">
        <v>57.76</v>
      </c>
    </row>
    <row r="704" s="1" customFormat="1" customHeight="1" spans="1:3">
      <c r="A704" s="4" t="s">
        <v>11</v>
      </c>
      <c r="B704" s="4" t="str">
        <f>"202006082412"</f>
        <v>202006082412</v>
      </c>
      <c r="C704" s="5">
        <v>53.96</v>
      </c>
    </row>
    <row r="705" s="1" customFormat="1" customHeight="1" spans="1:3">
      <c r="A705" s="4" t="s">
        <v>11</v>
      </c>
      <c r="B705" s="4" t="str">
        <f>"202006082413"</f>
        <v>202006082413</v>
      </c>
      <c r="C705" s="5">
        <v>55.68</v>
      </c>
    </row>
    <row r="706" s="1" customFormat="1" customHeight="1" spans="1:3">
      <c r="A706" s="4" t="s">
        <v>11</v>
      </c>
      <c r="B706" s="4" t="str">
        <f>"202006082414"</f>
        <v>202006082414</v>
      </c>
      <c r="C706" s="5">
        <v>65.88</v>
      </c>
    </row>
    <row r="707" s="1" customFormat="1" customHeight="1" spans="1:3">
      <c r="A707" s="4" t="s">
        <v>11</v>
      </c>
      <c r="B707" s="4" t="str">
        <f>"202006082415"</f>
        <v>202006082415</v>
      </c>
      <c r="C707" s="5">
        <v>54.23</v>
      </c>
    </row>
    <row r="708" s="1" customFormat="1" customHeight="1" spans="1:3">
      <c r="A708" s="4" t="s">
        <v>11</v>
      </c>
      <c r="B708" s="4" t="str">
        <f>"202006082416"</f>
        <v>202006082416</v>
      </c>
      <c r="C708" s="5">
        <v>66.54</v>
      </c>
    </row>
    <row r="709" s="1" customFormat="1" customHeight="1" spans="1:3">
      <c r="A709" s="4" t="s">
        <v>11</v>
      </c>
      <c r="B709" s="4" t="str">
        <f>"202006082417"</f>
        <v>202006082417</v>
      </c>
      <c r="C709" s="5">
        <v>0</v>
      </c>
    </row>
    <row r="710" s="1" customFormat="1" customHeight="1" spans="1:3">
      <c r="A710" s="4" t="s">
        <v>11</v>
      </c>
      <c r="B710" s="4" t="str">
        <f>"202006082418"</f>
        <v>202006082418</v>
      </c>
      <c r="C710" s="5">
        <v>44.61</v>
      </c>
    </row>
    <row r="711" s="1" customFormat="1" customHeight="1" spans="1:3">
      <c r="A711" s="4" t="s">
        <v>11</v>
      </c>
      <c r="B711" s="4" t="str">
        <f>"202006082419"</f>
        <v>202006082419</v>
      </c>
      <c r="C711" s="5">
        <v>49.55</v>
      </c>
    </row>
    <row r="712" s="1" customFormat="1" customHeight="1" spans="1:3">
      <c r="A712" s="4" t="s">
        <v>11</v>
      </c>
      <c r="B712" s="4" t="str">
        <f>"202006082420"</f>
        <v>202006082420</v>
      </c>
      <c r="C712" s="5">
        <v>57.56</v>
      </c>
    </row>
    <row r="713" s="1" customFormat="1" customHeight="1" spans="1:3">
      <c r="A713" s="4" t="s">
        <v>11</v>
      </c>
      <c r="B713" s="4" t="str">
        <f>"202006082421"</f>
        <v>202006082421</v>
      </c>
      <c r="C713" s="5">
        <v>53.46</v>
      </c>
    </row>
    <row r="714" s="1" customFormat="1" customHeight="1" spans="1:3">
      <c r="A714" s="4" t="s">
        <v>11</v>
      </c>
      <c r="B714" s="4" t="str">
        <f>"202006082422"</f>
        <v>202006082422</v>
      </c>
      <c r="C714" s="5">
        <v>51.24</v>
      </c>
    </row>
    <row r="715" s="1" customFormat="1" customHeight="1" spans="1:3">
      <c r="A715" s="4" t="s">
        <v>11</v>
      </c>
      <c r="B715" s="4" t="str">
        <f>"202006082423"</f>
        <v>202006082423</v>
      </c>
      <c r="C715" s="5">
        <v>67.03</v>
      </c>
    </row>
    <row r="716" s="1" customFormat="1" customHeight="1" spans="1:3">
      <c r="A716" s="4" t="s">
        <v>11</v>
      </c>
      <c r="B716" s="4" t="str">
        <f>"202006082424"</f>
        <v>202006082424</v>
      </c>
      <c r="C716" s="5">
        <v>67.55</v>
      </c>
    </row>
    <row r="717" s="1" customFormat="1" customHeight="1" spans="1:3">
      <c r="A717" s="4" t="s">
        <v>11</v>
      </c>
      <c r="B717" s="4" t="str">
        <f>"202006082425"</f>
        <v>202006082425</v>
      </c>
      <c r="C717" s="5">
        <v>0</v>
      </c>
    </row>
    <row r="718" s="1" customFormat="1" customHeight="1" spans="1:3">
      <c r="A718" s="4" t="s">
        <v>11</v>
      </c>
      <c r="B718" s="4" t="str">
        <f>"202006082426"</f>
        <v>202006082426</v>
      </c>
      <c r="C718" s="5">
        <v>48.97</v>
      </c>
    </row>
    <row r="719" s="1" customFormat="1" customHeight="1" spans="1:3">
      <c r="A719" s="4" t="s">
        <v>11</v>
      </c>
      <c r="B719" s="4" t="str">
        <f>"202006082427"</f>
        <v>202006082427</v>
      </c>
      <c r="C719" s="5">
        <v>70.12</v>
      </c>
    </row>
    <row r="720" s="1" customFormat="1" customHeight="1" spans="1:3">
      <c r="A720" s="4" t="s">
        <v>11</v>
      </c>
      <c r="B720" s="4" t="str">
        <f>"202006082428"</f>
        <v>202006082428</v>
      </c>
      <c r="C720" s="5">
        <v>65.27</v>
      </c>
    </row>
    <row r="721" s="1" customFormat="1" customHeight="1" spans="1:3">
      <c r="A721" s="4" t="s">
        <v>11</v>
      </c>
      <c r="B721" s="4" t="str">
        <f>"202006082429"</f>
        <v>202006082429</v>
      </c>
      <c r="C721" s="5">
        <v>62.87</v>
      </c>
    </row>
    <row r="722" s="1" customFormat="1" customHeight="1" spans="1:3">
      <c r="A722" s="4" t="s">
        <v>11</v>
      </c>
      <c r="B722" s="4" t="str">
        <f>"202006082430"</f>
        <v>202006082430</v>
      </c>
      <c r="C722" s="5">
        <v>0</v>
      </c>
    </row>
    <row r="723" s="1" customFormat="1" customHeight="1" spans="1:3">
      <c r="A723" s="4" t="s">
        <v>11</v>
      </c>
      <c r="B723" s="4" t="str">
        <f>"202006082501"</f>
        <v>202006082501</v>
      </c>
      <c r="C723" s="5">
        <v>60.24</v>
      </c>
    </row>
    <row r="724" s="1" customFormat="1" customHeight="1" spans="1:3">
      <c r="A724" s="4" t="s">
        <v>11</v>
      </c>
      <c r="B724" s="4" t="str">
        <f>"202006082502"</f>
        <v>202006082502</v>
      </c>
      <c r="C724" s="5">
        <v>65.64</v>
      </c>
    </row>
    <row r="725" s="1" customFormat="1" customHeight="1" spans="1:3">
      <c r="A725" s="4" t="s">
        <v>11</v>
      </c>
      <c r="B725" s="4" t="str">
        <f>"202006082503"</f>
        <v>202006082503</v>
      </c>
      <c r="C725" s="5">
        <v>59.95</v>
      </c>
    </row>
    <row r="726" s="1" customFormat="1" customHeight="1" spans="1:3">
      <c r="A726" s="4" t="s">
        <v>12</v>
      </c>
      <c r="B726" s="4" t="str">
        <f>"202006092504"</f>
        <v>202006092504</v>
      </c>
      <c r="C726" s="5">
        <v>53.37</v>
      </c>
    </row>
    <row r="727" s="1" customFormat="1" customHeight="1" spans="1:3">
      <c r="A727" s="4" t="s">
        <v>12</v>
      </c>
      <c r="B727" s="4" t="str">
        <f>"202006092505"</f>
        <v>202006092505</v>
      </c>
      <c r="C727" s="5">
        <v>68.38</v>
      </c>
    </row>
    <row r="728" s="1" customFormat="1" customHeight="1" spans="1:3">
      <c r="A728" s="4" t="s">
        <v>12</v>
      </c>
      <c r="B728" s="4" t="str">
        <f>"202006092506"</f>
        <v>202006092506</v>
      </c>
      <c r="C728" s="5">
        <v>58.53</v>
      </c>
    </row>
    <row r="729" s="1" customFormat="1" customHeight="1" spans="1:3">
      <c r="A729" s="4" t="s">
        <v>12</v>
      </c>
      <c r="B729" s="4" t="str">
        <f>"202006092507"</f>
        <v>202006092507</v>
      </c>
      <c r="C729" s="5">
        <v>61.91</v>
      </c>
    </row>
    <row r="730" s="1" customFormat="1" customHeight="1" spans="1:3">
      <c r="A730" s="4" t="s">
        <v>12</v>
      </c>
      <c r="B730" s="4" t="str">
        <f>"202006092508"</f>
        <v>202006092508</v>
      </c>
      <c r="C730" s="5">
        <v>64.68</v>
      </c>
    </row>
    <row r="731" s="1" customFormat="1" customHeight="1" spans="1:3">
      <c r="A731" s="4" t="s">
        <v>12</v>
      </c>
      <c r="B731" s="4" t="str">
        <f>"202006092509"</f>
        <v>202006092509</v>
      </c>
      <c r="C731" s="5">
        <v>59.61</v>
      </c>
    </row>
    <row r="732" s="1" customFormat="1" customHeight="1" spans="1:3">
      <c r="A732" s="4" t="s">
        <v>12</v>
      </c>
      <c r="B732" s="4" t="str">
        <f>"202006092510"</f>
        <v>202006092510</v>
      </c>
      <c r="C732" s="5">
        <v>58.22</v>
      </c>
    </row>
    <row r="733" s="1" customFormat="1" customHeight="1" spans="1:3">
      <c r="A733" s="4" t="s">
        <v>12</v>
      </c>
      <c r="B733" s="4" t="str">
        <f>"202006092511"</f>
        <v>202006092511</v>
      </c>
      <c r="C733" s="5">
        <v>61.47</v>
      </c>
    </row>
    <row r="734" s="1" customFormat="1" customHeight="1" spans="1:3">
      <c r="A734" s="4" t="s">
        <v>12</v>
      </c>
      <c r="B734" s="4" t="str">
        <f>"202006092512"</f>
        <v>202006092512</v>
      </c>
      <c r="C734" s="5">
        <v>52.1</v>
      </c>
    </row>
    <row r="735" s="1" customFormat="1" customHeight="1" spans="1:3">
      <c r="A735" s="4" t="s">
        <v>12</v>
      </c>
      <c r="B735" s="4" t="str">
        <f>"202006092513"</f>
        <v>202006092513</v>
      </c>
      <c r="C735" s="5">
        <v>69.48</v>
      </c>
    </row>
    <row r="736" s="1" customFormat="1" customHeight="1" spans="1:3">
      <c r="A736" s="4" t="s">
        <v>12</v>
      </c>
      <c r="B736" s="4" t="str">
        <f>"202006092514"</f>
        <v>202006092514</v>
      </c>
      <c r="C736" s="5">
        <v>61.94</v>
      </c>
    </row>
    <row r="737" s="1" customFormat="1" customHeight="1" spans="1:3">
      <c r="A737" s="4" t="s">
        <v>12</v>
      </c>
      <c r="B737" s="4" t="str">
        <f>"202006092515"</f>
        <v>202006092515</v>
      </c>
      <c r="C737" s="5">
        <v>49.51</v>
      </c>
    </row>
    <row r="738" s="1" customFormat="1" customHeight="1" spans="1:3">
      <c r="A738" s="4" t="s">
        <v>12</v>
      </c>
      <c r="B738" s="4" t="str">
        <f>"202006092516"</f>
        <v>202006092516</v>
      </c>
      <c r="C738" s="5">
        <v>56.01</v>
      </c>
    </row>
    <row r="739" s="1" customFormat="1" customHeight="1" spans="1:3">
      <c r="A739" s="4" t="s">
        <v>12</v>
      </c>
      <c r="B739" s="4" t="str">
        <f>"202006092517"</f>
        <v>202006092517</v>
      </c>
      <c r="C739" s="5">
        <v>61.41</v>
      </c>
    </row>
    <row r="740" s="1" customFormat="1" customHeight="1" spans="1:3">
      <c r="A740" s="4" t="s">
        <v>12</v>
      </c>
      <c r="B740" s="4" t="str">
        <f>"202006092518"</f>
        <v>202006092518</v>
      </c>
      <c r="C740" s="5">
        <v>51.56</v>
      </c>
    </row>
    <row r="741" s="1" customFormat="1" customHeight="1" spans="1:3">
      <c r="A741" s="4" t="s">
        <v>12</v>
      </c>
      <c r="B741" s="4" t="str">
        <f>"202006092519"</f>
        <v>202006092519</v>
      </c>
      <c r="C741" s="5">
        <v>58.48</v>
      </c>
    </row>
    <row r="742" s="1" customFormat="1" customHeight="1" spans="1:3">
      <c r="A742" s="4" t="s">
        <v>12</v>
      </c>
      <c r="B742" s="4" t="str">
        <f>"202006092520"</f>
        <v>202006092520</v>
      </c>
      <c r="C742" s="5">
        <v>60.48</v>
      </c>
    </row>
    <row r="743" s="1" customFormat="1" customHeight="1" spans="1:3">
      <c r="A743" s="4" t="s">
        <v>12</v>
      </c>
      <c r="B743" s="4" t="str">
        <f>"202006092521"</f>
        <v>202006092521</v>
      </c>
      <c r="C743" s="5">
        <v>66.67</v>
      </c>
    </row>
    <row r="744" s="1" customFormat="1" customHeight="1" spans="1:3">
      <c r="A744" s="4" t="s">
        <v>12</v>
      </c>
      <c r="B744" s="4" t="str">
        <f>"202006092522"</f>
        <v>202006092522</v>
      </c>
      <c r="C744" s="5">
        <v>45.73</v>
      </c>
    </row>
    <row r="745" s="1" customFormat="1" customHeight="1" spans="1:3">
      <c r="A745" s="4" t="s">
        <v>12</v>
      </c>
      <c r="B745" s="4" t="str">
        <f>"202006092523"</f>
        <v>202006092523</v>
      </c>
      <c r="C745" s="5">
        <v>52.61</v>
      </c>
    </row>
    <row r="746" s="1" customFormat="1" customHeight="1" spans="1:3">
      <c r="A746" s="4" t="s">
        <v>12</v>
      </c>
      <c r="B746" s="4" t="str">
        <f>"202006092524"</f>
        <v>202006092524</v>
      </c>
      <c r="C746" s="5">
        <v>56.75</v>
      </c>
    </row>
    <row r="747" s="1" customFormat="1" customHeight="1" spans="1:3">
      <c r="A747" s="4" t="s">
        <v>12</v>
      </c>
      <c r="B747" s="4" t="str">
        <f>"202006092525"</f>
        <v>202006092525</v>
      </c>
      <c r="C747" s="5">
        <v>60.25</v>
      </c>
    </row>
    <row r="748" s="1" customFormat="1" customHeight="1" spans="1:3">
      <c r="A748" s="4" t="s">
        <v>12</v>
      </c>
      <c r="B748" s="4" t="str">
        <f>"202006092526"</f>
        <v>202006092526</v>
      </c>
      <c r="C748" s="5">
        <v>61.37</v>
      </c>
    </row>
    <row r="749" s="1" customFormat="1" customHeight="1" spans="1:3">
      <c r="A749" s="4" t="s">
        <v>12</v>
      </c>
      <c r="B749" s="4" t="str">
        <f>"202006092527"</f>
        <v>202006092527</v>
      </c>
      <c r="C749" s="5">
        <v>64.62</v>
      </c>
    </row>
    <row r="750" s="1" customFormat="1" customHeight="1" spans="1:3">
      <c r="A750" s="4" t="s">
        <v>12</v>
      </c>
      <c r="B750" s="4" t="str">
        <f>"202006092528"</f>
        <v>202006092528</v>
      </c>
      <c r="C750" s="5">
        <v>42.53</v>
      </c>
    </row>
    <row r="751" s="1" customFormat="1" customHeight="1" spans="1:3">
      <c r="A751" s="4" t="s">
        <v>12</v>
      </c>
      <c r="B751" s="4" t="str">
        <f>"202006092529"</f>
        <v>202006092529</v>
      </c>
      <c r="C751" s="5">
        <v>63.27</v>
      </c>
    </row>
    <row r="752" s="1" customFormat="1" customHeight="1" spans="1:3">
      <c r="A752" s="4" t="s">
        <v>12</v>
      </c>
      <c r="B752" s="4" t="str">
        <f>"202006092530"</f>
        <v>202006092530</v>
      </c>
      <c r="C752" s="5">
        <v>74.31</v>
      </c>
    </row>
    <row r="753" s="1" customFormat="1" customHeight="1" spans="1:3">
      <c r="A753" s="4" t="s">
        <v>12</v>
      </c>
      <c r="B753" s="4" t="str">
        <f>"202006092601"</f>
        <v>202006092601</v>
      </c>
      <c r="C753" s="5">
        <v>57.44</v>
      </c>
    </row>
    <row r="754" s="1" customFormat="1" customHeight="1" spans="1:3">
      <c r="A754" s="4" t="s">
        <v>12</v>
      </c>
      <c r="B754" s="4" t="str">
        <f>"202006092602"</f>
        <v>202006092602</v>
      </c>
      <c r="C754" s="5">
        <v>58.88</v>
      </c>
    </row>
    <row r="755" s="1" customFormat="1" customHeight="1" spans="1:3">
      <c r="A755" s="4" t="s">
        <v>12</v>
      </c>
      <c r="B755" s="4" t="str">
        <f>"202006092603"</f>
        <v>202006092603</v>
      </c>
      <c r="C755" s="5">
        <v>53.17</v>
      </c>
    </row>
    <row r="756" s="1" customFormat="1" customHeight="1" spans="1:3">
      <c r="A756" s="4" t="s">
        <v>12</v>
      </c>
      <c r="B756" s="4" t="str">
        <f>"202006092604"</f>
        <v>202006092604</v>
      </c>
      <c r="C756" s="5">
        <v>58.97</v>
      </c>
    </row>
    <row r="757" s="1" customFormat="1" customHeight="1" spans="1:3">
      <c r="A757" s="4" t="s">
        <v>12</v>
      </c>
      <c r="B757" s="4" t="str">
        <f>"202006092605"</f>
        <v>202006092605</v>
      </c>
      <c r="C757" s="5">
        <v>52.55</v>
      </c>
    </row>
    <row r="758" s="1" customFormat="1" customHeight="1" spans="1:3">
      <c r="A758" s="4" t="s">
        <v>12</v>
      </c>
      <c r="B758" s="4" t="str">
        <f>"202006092606"</f>
        <v>202006092606</v>
      </c>
      <c r="C758" s="5">
        <v>54.6</v>
      </c>
    </row>
    <row r="759" s="1" customFormat="1" customHeight="1" spans="1:3">
      <c r="A759" s="4" t="s">
        <v>12</v>
      </c>
      <c r="B759" s="4" t="str">
        <f>"202006092607"</f>
        <v>202006092607</v>
      </c>
      <c r="C759" s="5">
        <v>54.31</v>
      </c>
    </row>
    <row r="760" s="1" customFormat="1" customHeight="1" spans="1:3">
      <c r="A760" s="4" t="s">
        <v>12</v>
      </c>
      <c r="B760" s="4" t="str">
        <f>"202006092608"</f>
        <v>202006092608</v>
      </c>
      <c r="C760" s="5">
        <v>73.11</v>
      </c>
    </row>
    <row r="761" s="1" customFormat="1" customHeight="1" spans="1:3">
      <c r="A761" s="4" t="s">
        <v>12</v>
      </c>
      <c r="B761" s="4" t="str">
        <f>"202006092609"</f>
        <v>202006092609</v>
      </c>
      <c r="C761" s="5">
        <v>60.31</v>
      </c>
    </row>
    <row r="762" s="1" customFormat="1" customHeight="1" spans="1:3">
      <c r="A762" s="4" t="s">
        <v>12</v>
      </c>
      <c r="B762" s="4" t="str">
        <f>"202006092610"</f>
        <v>202006092610</v>
      </c>
      <c r="C762" s="5">
        <v>73.37</v>
      </c>
    </row>
    <row r="763" s="1" customFormat="1" customHeight="1" spans="1:3">
      <c r="A763" s="4" t="s">
        <v>12</v>
      </c>
      <c r="B763" s="4" t="str">
        <f>"202006092611"</f>
        <v>202006092611</v>
      </c>
      <c r="C763" s="5">
        <v>61.03</v>
      </c>
    </row>
    <row r="764" s="1" customFormat="1" customHeight="1" spans="1:3">
      <c r="A764" s="4" t="s">
        <v>12</v>
      </c>
      <c r="B764" s="4" t="str">
        <f>"202006092612"</f>
        <v>202006092612</v>
      </c>
      <c r="C764" s="5">
        <v>61.63</v>
      </c>
    </row>
    <row r="765" s="1" customFormat="1" customHeight="1" spans="1:3">
      <c r="A765" s="4" t="s">
        <v>12</v>
      </c>
      <c r="B765" s="4" t="str">
        <f>"202006092613"</f>
        <v>202006092613</v>
      </c>
      <c r="C765" s="5">
        <v>66.65</v>
      </c>
    </row>
    <row r="766" s="1" customFormat="1" customHeight="1" spans="1:3">
      <c r="A766" s="4" t="s">
        <v>12</v>
      </c>
      <c r="B766" s="4" t="str">
        <f>"202006092614"</f>
        <v>202006092614</v>
      </c>
      <c r="C766" s="5">
        <v>56.88</v>
      </c>
    </row>
    <row r="767" s="1" customFormat="1" customHeight="1" spans="1:3">
      <c r="A767" s="4" t="s">
        <v>12</v>
      </c>
      <c r="B767" s="4" t="str">
        <f>"202006092615"</f>
        <v>202006092615</v>
      </c>
      <c r="C767" s="5">
        <v>59.66</v>
      </c>
    </row>
    <row r="768" s="1" customFormat="1" customHeight="1" spans="1:3">
      <c r="A768" s="4" t="s">
        <v>12</v>
      </c>
      <c r="B768" s="4" t="str">
        <f>"202006092616"</f>
        <v>202006092616</v>
      </c>
      <c r="C768" s="5">
        <v>51.64</v>
      </c>
    </row>
    <row r="769" s="1" customFormat="1" customHeight="1" spans="1:3">
      <c r="A769" s="4" t="s">
        <v>12</v>
      </c>
      <c r="B769" s="4" t="str">
        <f>"202006092617"</f>
        <v>202006092617</v>
      </c>
      <c r="C769" s="5">
        <v>58.89</v>
      </c>
    </row>
    <row r="770" s="1" customFormat="1" customHeight="1" spans="1:3">
      <c r="A770" s="4" t="s">
        <v>12</v>
      </c>
      <c r="B770" s="4" t="str">
        <f>"202006092618"</f>
        <v>202006092618</v>
      </c>
      <c r="C770" s="5">
        <v>67.2</v>
      </c>
    </row>
    <row r="771" s="1" customFormat="1" customHeight="1" spans="1:3">
      <c r="A771" s="4" t="s">
        <v>12</v>
      </c>
      <c r="B771" s="4" t="str">
        <f>"202006092619"</f>
        <v>202006092619</v>
      </c>
      <c r="C771" s="5">
        <v>72.25</v>
      </c>
    </row>
    <row r="772" s="1" customFormat="1" customHeight="1" spans="1:3">
      <c r="A772" s="4" t="s">
        <v>12</v>
      </c>
      <c r="B772" s="4" t="str">
        <f>"202006092620"</f>
        <v>202006092620</v>
      </c>
      <c r="C772" s="5">
        <v>58.59</v>
      </c>
    </row>
    <row r="773" s="1" customFormat="1" customHeight="1" spans="1:3">
      <c r="A773" s="4" t="s">
        <v>12</v>
      </c>
      <c r="B773" s="4" t="str">
        <f>"202006092621"</f>
        <v>202006092621</v>
      </c>
      <c r="C773" s="5">
        <v>60.73</v>
      </c>
    </row>
    <row r="774" s="1" customFormat="1" customHeight="1" spans="1:3">
      <c r="A774" s="4" t="s">
        <v>12</v>
      </c>
      <c r="B774" s="4" t="str">
        <f>"202006092622"</f>
        <v>202006092622</v>
      </c>
      <c r="C774" s="5">
        <v>62.33</v>
      </c>
    </row>
    <row r="775" s="1" customFormat="1" customHeight="1" spans="1:3">
      <c r="A775" s="4" t="s">
        <v>12</v>
      </c>
      <c r="B775" s="4" t="str">
        <f>"202006092623"</f>
        <v>202006092623</v>
      </c>
      <c r="C775" s="5">
        <v>0</v>
      </c>
    </row>
    <row r="776" s="1" customFormat="1" customHeight="1" spans="1:3">
      <c r="A776" s="4" t="s">
        <v>12</v>
      </c>
      <c r="B776" s="4" t="str">
        <f>"202006092624"</f>
        <v>202006092624</v>
      </c>
      <c r="C776" s="5">
        <v>44.69</v>
      </c>
    </row>
    <row r="777" s="1" customFormat="1" customHeight="1" spans="1:3">
      <c r="A777" s="4" t="s">
        <v>12</v>
      </c>
      <c r="B777" s="4" t="str">
        <f>"202006092625"</f>
        <v>202006092625</v>
      </c>
      <c r="C777" s="5">
        <v>50.69</v>
      </c>
    </row>
    <row r="778" s="1" customFormat="1" customHeight="1" spans="1:3">
      <c r="A778" s="4" t="s">
        <v>12</v>
      </c>
      <c r="B778" s="4" t="str">
        <f>"202006092626"</f>
        <v>202006092626</v>
      </c>
      <c r="C778" s="5">
        <v>44.37</v>
      </c>
    </row>
    <row r="779" s="1" customFormat="1" customHeight="1" spans="1:3">
      <c r="A779" s="4" t="s">
        <v>12</v>
      </c>
      <c r="B779" s="4" t="str">
        <f>"202006092627"</f>
        <v>202006092627</v>
      </c>
      <c r="C779" s="5">
        <v>42.18</v>
      </c>
    </row>
    <row r="780" s="1" customFormat="1" customHeight="1" spans="1:3">
      <c r="A780" s="4" t="s">
        <v>12</v>
      </c>
      <c r="B780" s="4" t="str">
        <f>"202006092628"</f>
        <v>202006092628</v>
      </c>
      <c r="C780" s="5">
        <v>55.98</v>
      </c>
    </row>
    <row r="781" s="1" customFormat="1" customHeight="1" spans="1:3">
      <c r="A781" s="4" t="s">
        <v>12</v>
      </c>
      <c r="B781" s="4" t="str">
        <f>"202006092629"</f>
        <v>202006092629</v>
      </c>
      <c r="C781" s="5">
        <v>60.04</v>
      </c>
    </row>
    <row r="782" s="1" customFormat="1" customHeight="1" spans="1:3">
      <c r="A782" s="4" t="s">
        <v>12</v>
      </c>
      <c r="B782" s="4" t="str">
        <f>"202006092630"</f>
        <v>202006092630</v>
      </c>
      <c r="C782" s="5">
        <v>62.05</v>
      </c>
    </row>
    <row r="783" s="1" customFormat="1" customHeight="1" spans="1:3">
      <c r="A783" s="4" t="s">
        <v>12</v>
      </c>
      <c r="B783" s="4" t="str">
        <f>"202006092701"</f>
        <v>202006092701</v>
      </c>
      <c r="C783" s="5">
        <v>48.13</v>
      </c>
    </row>
    <row r="784" s="1" customFormat="1" customHeight="1" spans="1:3">
      <c r="A784" s="4" t="s">
        <v>12</v>
      </c>
      <c r="B784" s="4" t="str">
        <f>"202006092702"</f>
        <v>202006092702</v>
      </c>
      <c r="C784" s="5">
        <v>43.93</v>
      </c>
    </row>
    <row r="785" s="1" customFormat="1" customHeight="1" spans="1:3">
      <c r="A785" s="4" t="s">
        <v>12</v>
      </c>
      <c r="B785" s="4" t="str">
        <f>"202006092703"</f>
        <v>202006092703</v>
      </c>
      <c r="C785" s="5">
        <v>0</v>
      </c>
    </row>
    <row r="786" s="1" customFormat="1" customHeight="1" spans="1:3">
      <c r="A786" s="4" t="s">
        <v>12</v>
      </c>
      <c r="B786" s="4" t="str">
        <f>"202006092704"</f>
        <v>202006092704</v>
      </c>
      <c r="C786" s="5">
        <v>69.82</v>
      </c>
    </row>
    <row r="787" s="1" customFormat="1" customHeight="1" spans="1:3">
      <c r="A787" s="4" t="s">
        <v>12</v>
      </c>
      <c r="B787" s="4" t="str">
        <f>"202006092705"</f>
        <v>202006092705</v>
      </c>
      <c r="C787" s="5">
        <v>0</v>
      </c>
    </row>
    <row r="788" s="1" customFormat="1" customHeight="1" spans="1:3">
      <c r="A788" s="4" t="s">
        <v>12</v>
      </c>
      <c r="B788" s="4" t="str">
        <f>"202006092706"</f>
        <v>202006092706</v>
      </c>
      <c r="C788" s="5">
        <v>62.6</v>
      </c>
    </row>
    <row r="789" s="1" customFormat="1" customHeight="1" spans="1:3">
      <c r="A789" s="4" t="s">
        <v>12</v>
      </c>
      <c r="B789" s="4" t="str">
        <f>"202006092707"</f>
        <v>202006092707</v>
      </c>
      <c r="C789" s="5">
        <v>63.41</v>
      </c>
    </row>
    <row r="790" s="1" customFormat="1" customHeight="1" spans="1:3">
      <c r="A790" s="4" t="s">
        <v>12</v>
      </c>
      <c r="B790" s="4" t="str">
        <f>"202006092708"</f>
        <v>202006092708</v>
      </c>
      <c r="C790" s="5">
        <v>59.28</v>
      </c>
    </row>
    <row r="791" s="1" customFormat="1" customHeight="1" spans="1:3">
      <c r="A791" s="4" t="s">
        <v>12</v>
      </c>
      <c r="B791" s="4" t="str">
        <f>"202006092709"</f>
        <v>202006092709</v>
      </c>
      <c r="C791" s="5">
        <v>57.96</v>
      </c>
    </row>
    <row r="792" s="1" customFormat="1" customHeight="1" spans="1:3">
      <c r="A792" s="4" t="s">
        <v>12</v>
      </c>
      <c r="B792" s="4" t="str">
        <f>"202006092710"</f>
        <v>202006092710</v>
      </c>
      <c r="C792" s="5">
        <v>0</v>
      </c>
    </row>
    <row r="793" s="1" customFormat="1" customHeight="1" spans="1:3">
      <c r="A793" s="4" t="s">
        <v>12</v>
      </c>
      <c r="B793" s="4" t="str">
        <f>"202006092711"</f>
        <v>202006092711</v>
      </c>
      <c r="C793" s="5">
        <v>59.56</v>
      </c>
    </row>
    <row r="794" s="1" customFormat="1" customHeight="1" spans="1:3">
      <c r="A794" s="4" t="s">
        <v>12</v>
      </c>
      <c r="B794" s="4" t="str">
        <f>"202006092712"</f>
        <v>202006092712</v>
      </c>
      <c r="C794" s="5">
        <v>64.98</v>
      </c>
    </row>
    <row r="795" s="1" customFormat="1" customHeight="1" spans="1:3">
      <c r="A795" s="4" t="s">
        <v>12</v>
      </c>
      <c r="B795" s="4" t="str">
        <f>"202006092713"</f>
        <v>202006092713</v>
      </c>
      <c r="C795" s="5">
        <v>49.32</v>
      </c>
    </row>
    <row r="796" s="1" customFormat="1" customHeight="1" spans="1:3">
      <c r="A796" s="4" t="s">
        <v>12</v>
      </c>
      <c r="B796" s="4" t="str">
        <f>"202006092714"</f>
        <v>202006092714</v>
      </c>
      <c r="C796" s="5">
        <v>64.57</v>
      </c>
    </row>
    <row r="797" s="1" customFormat="1" customHeight="1" spans="1:3">
      <c r="A797" s="4" t="s">
        <v>12</v>
      </c>
      <c r="B797" s="4" t="str">
        <f>"202006092715"</f>
        <v>202006092715</v>
      </c>
      <c r="C797" s="5">
        <v>57.77</v>
      </c>
    </row>
    <row r="798" s="1" customFormat="1" customHeight="1" spans="1:3">
      <c r="A798" s="4" t="s">
        <v>12</v>
      </c>
      <c r="B798" s="4" t="str">
        <f>"202006092716"</f>
        <v>202006092716</v>
      </c>
      <c r="C798" s="5">
        <v>59.17</v>
      </c>
    </row>
    <row r="799" s="1" customFormat="1" customHeight="1" spans="1:3">
      <c r="A799" s="4" t="s">
        <v>12</v>
      </c>
      <c r="B799" s="4" t="str">
        <f>"202006092717"</f>
        <v>202006092717</v>
      </c>
      <c r="C799" s="5">
        <v>60.08</v>
      </c>
    </row>
    <row r="800" s="1" customFormat="1" customHeight="1" spans="1:3">
      <c r="A800" s="4" t="s">
        <v>12</v>
      </c>
      <c r="B800" s="4" t="str">
        <f>"202006092718"</f>
        <v>202006092718</v>
      </c>
      <c r="C800" s="5">
        <v>67.38</v>
      </c>
    </row>
    <row r="801" s="1" customFormat="1" customHeight="1" spans="1:3">
      <c r="A801" s="4" t="s">
        <v>12</v>
      </c>
      <c r="B801" s="4" t="str">
        <f>"202006092719"</f>
        <v>202006092719</v>
      </c>
      <c r="C801" s="5">
        <v>65.92</v>
      </c>
    </row>
    <row r="802" s="1" customFormat="1" customHeight="1" spans="1:3">
      <c r="A802" s="4" t="s">
        <v>12</v>
      </c>
      <c r="B802" s="4" t="str">
        <f>"202006092720"</f>
        <v>202006092720</v>
      </c>
      <c r="C802" s="5">
        <v>54.93</v>
      </c>
    </row>
    <row r="803" s="1" customFormat="1" customHeight="1" spans="1:3">
      <c r="A803" s="4" t="s">
        <v>12</v>
      </c>
      <c r="B803" s="4" t="str">
        <f>"202006092721"</f>
        <v>202006092721</v>
      </c>
      <c r="C803" s="5">
        <v>65.82</v>
      </c>
    </row>
    <row r="804" s="1" customFormat="1" customHeight="1" spans="1:3">
      <c r="A804" s="4" t="s">
        <v>12</v>
      </c>
      <c r="B804" s="4" t="str">
        <f>"202006092722"</f>
        <v>202006092722</v>
      </c>
      <c r="C804" s="5">
        <v>63.34</v>
      </c>
    </row>
    <row r="805" s="1" customFormat="1" customHeight="1" spans="1:3">
      <c r="A805" s="4" t="s">
        <v>12</v>
      </c>
      <c r="B805" s="4" t="str">
        <f>"202006092723"</f>
        <v>202006092723</v>
      </c>
      <c r="C805" s="5">
        <v>56.04</v>
      </c>
    </row>
    <row r="806" s="1" customFormat="1" customHeight="1" spans="1:3">
      <c r="A806" s="4" t="s">
        <v>12</v>
      </c>
      <c r="B806" s="4" t="str">
        <f>"202006092724"</f>
        <v>202006092724</v>
      </c>
      <c r="C806" s="5">
        <v>45.93</v>
      </c>
    </row>
    <row r="807" s="1" customFormat="1" customHeight="1" spans="1:3">
      <c r="A807" s="4" t="s">
        <v>12</v>
      </c>
      <c r="B807" s="4" t="str">
        <f>"202006092725"</f>
        <v>202006092725</v>
      </c>
      <c r="C807" s="5">
        <v>62.69</v>
      </c>
    </row>
    <row r="808" s="1" customFormat="1" customHeight="1" spans="1:3">
      <c r="A808" s="4" t="s">
        <v>12</v>
      </c>
      <c r="B808" s="4" t="str">
        <f>"202006092726"</f>
        <v>202006092726</v>
      </c>
      <c r="C808" s="5">
        <v>49.47</v>
      </c>
    </row>
    <row r="809" s="1" customFormat="1" customHeight="1" spans="1:3">
      <c r="A809" s="4" t="s">
        <v>12</v>
      </c>
      <c r="B809" s="4" t="str">
        <f>"202006092727"</f>
        <v>202006092727</v>
      </c>
      <c r="C809" s="5">
        <v>64.65</v>
      </c>
    </row>
    <row r="810" s="1" customFormat="1" customHeight="1" spans="1:3">
      <c r="A810" s="4" t="s">
        <v>12</v>
      </c>
      <c r="B810" s="4" t="str">
        <f>"202006092728"</f>
        <v>202006092728</v>
      </c>
      <c r="C810" s="5">
        <v>71.62</v>
      </c>
    </row>
    <row r="811" s="1" customFormat="1" customHeight="1" spans="1:3">
      <c r="A811" s="4" t="s">
        <v>12</v>
      </c>
      <c r="B811" s="4" t="str">
        <f>"202006092729"</f>
        <v>202006092729</v>
      </c>
      <c r="C811" s="5">
        <v>69.67</v>
      </c>
    </row>
    <row r="812" s="1" customFormat="1" customHeight="1" spans="1:3">
      <c r="A812" s="4" t="s">
        <v>12</v>
      </c>
      <c r="B812" s="4" t="str">
        <f>"202006092730"</f>
        <v>202006092730</v>
      </c>
      <c r="C812" s="5">
        <v>56.28</v>
      </c>
    </row>
    <row r="813" s="1" customFormat="1" customHeight="1" spans="1:3">
      <c r="A813" s="4" t="s">
        <v>12</v>
      </c>
      <c r="B813" s="4" t="str">
        <f>"202006092801"</f>
        <v>202006092801</v>
      </c>
      <c r="C813" s="5">
        <v>72</v>
      </c>
    </row>
    <row r="814" s="1" customFormat="1" customHeight="1" spans="1:3">
      <c r="A814" s="4" t="s">
        <v>12</v>
      </c>
      <c r="B814" s="4" t="str">
        <f>"202006092802"</f>
        <v>202006092802</v>
      </c>
      <c r="C814" s="5">
        <v>0</v>
      </c>
    </row>
    <row r="815" s="1" customFormat="1" customHeight="1" spans="1:3">
      <c r="A815" s="4" t="s">
        <v>12</v>
      </c>
      <c r="B815" s="4" t="str">
        <f>"202006092803"</f>
        <v>202006092803</v>
      </c>
      <c r="C815" s="5">
        <v>59.3</v>
      </c>
    </row>
    <row r="816" s="1" customFormat="1" customHeight="1" spans="1:3">
      <c r="A816" s="4" t="s">
        <v>12</v>
      </c>
      <c r="B816" s="4" t="str">
        <f>"202006092804"</f>
        <v>202006092804</v>
      </c>
      <c r="C816" s="5">
        <v>61.42</v>
      </c>
    </row>
    <row r="817" s="1" customFormat="1" customHeight="1" spans="1:3">
      <c r="A817" s="4" t="s">
        <v>12</v>
      </c>
      <c r="B817" s="4" t="str">
        <f>"202006092805"</f>
        <v>202006092805</v>
      </c>
      <c r="C817" s="5">
        <v>60.79</v>
      </c>
    </row>
    <row r="818" s="1" customFormat="1" customHeight="1" spans="1:3">
      <c r="A818" s="4" t="s">
        <v>12</v>
      </c>
      <c r="B818" s="4" t="str">
        <f>"202006092806"</f>
        <v>202006092806</v>
      </c>
      <c r="C818" s="5">
        <v>56.05</v>
      </c>
    </row>
    <row r="819" s="1" customFormat="1" customHeight="1" spans="1:3">
      <c r="A819" s="4" t="s">
        <v>12</v>
      </c>
      <c r="B819" s="4" t="str">
        <f>"202006092807"</f>
        <v>202006092807</v>
      </c>
      <c r="C819" s="5">
        <v>48.09</v>
      </c>
    </row>
    <row r="820" s="1" customFormat="1" customHeight="1" spans="1:3">
      <c r="A820" s="4" t="s">
        <v>12</v>
      </c>
      <c r="B820" s="4" t="str">
        <f>"202006092808"</f>
        <v>202006092808</v>
      </c>
      <c r="C820" s="5">
        <v>0</v>
      </c>
    </row>
    <row r="821" s="1" customFormat="1" customHeight="1" spans="1:3">
      <c r="A821" s="4" t="s">
        <v>12</v>
      </c>
      <c r="B821" s="4" t="str">
        <f>"202006092809"</f>
        <v>202006092809</v>
      </c>
      <c r="C821" s="5">
        <v>59.54</v>
      </c>
    </row>
    <row r="822" s="1" customFormat="1" customHeight="1" spans="1:3">
      <c r="A822" s="4" t="s">
        <v>12</v>
      </c>
      <c r="B822" s="4" t="str">
        <f>"202006092810"</f>
        <v>202006092810</v>
      </c>
      <c r="C822" s="5">
        <v>64.45</v>
      </c>
    </row>
    <row r="823" s="1" customFormat="1" customHeight="1" spans="1:3">
      <c r="A823" s="4" t="s">
        <v>12</v>
      </c>
      <c r="B823" s="4" t="str">
        <f>"202006092811"</f>
        <v>202006092811</v>
      </c>
      <c r="C823" s="5">
        <v>72.41</v>
      </c>
    </row>
    <row r="824" s="1" customFormat="1" customHeight="1" spans="1:3">
      <c r="A824" s="4" t="s">
        <v>12</v>
      </c>
      <c r="B824" s="4" t="str">
        <f>"202006092812"</f>
        <v>202006092812</v>
      </c>
      <c r="C824" s="5">
        <v>50.04</v>
      </c>
    </row>
    <row r="825" s="1" customFormat="1" customHeight="1" spans="1:3">
      <c r="A825" s="4" t="s">
        <v>12</v>
      </c>
      <c r="B825" s="4" t="str">
        <f>"202006092813"</f>
        <v>202006092813</v>
      </c>
      <c r="C825" s="5">
        <v>58.17</v>
      </c>
    </row>
    <row r="826" s="1" customFormat="1" customHeight="1" spans="1:3">
      <c r="A826" s="4" t="s">
        <v>12</v>
      </c>
      <c r="B826" s="4" t="str">
        <f>"202006092814"</f>
        <v>202006092814</v>
      </c>
      <c r="C826" s="5">
        <v>55.29</v>
      </c>
    </row>
    <row r="827" s="1" customFormat="1" customHeight="1" spans="1:3">
      <c r="A827" s="4" t="s">
        <v>12</v>
      </c>
      <c r="B827" s="4" t="str">
        <f>"202006092815"</f>
        <v>202006092815</v>
      </c>
      <c r="C827" s="5">
        <v>59.19</v>
      </c>
    </row>
    <row r="828" s="1" customFormat="1" customHeight="1" spans="1:3">
      <c r="A828" s="4" t="s">
        <v>12</v>
      </c>
      <c r="B828" s="4" t="str">
        <f>"202006092816"</f>
        <v>202006092816</v>
      </c>
      <c r="C828" s="5">
        <v>67.18</v>
      </c>
    </row>
    <row r="829" s="1" customFormat="1" customHeight="1" spans="1:3">
      <c r="A829" s="4" t="s">
        <v>12</v>
      </c>
      <c r="B829" s="4" t="str">
        <f>"202006092817"</f>
        <v>202006092817</v>
      </c>
      <c r="C829" s="5">
        <v>52</v>
      </c>
    </row>
    <row r="830" s="1" customFormat="1" customHeight="1" spans="1:3">
      <c r="A830" s="4" t="s">
        <v>12</v>
      </c>
      <c r="B830" s="4" t="str">
        <f>"202006092818"</f>
        <v>202006092818</v>
      </c>
      <c r="C830" s="5">
        <v>47.57</v>
      </c>
    </row>
    <row r="831" s="1" customFormat="1" customHeight="1" spans="1:3">
      <c r="A831" s="4" t="s">
        <v>12</v>
      </c>
      <c r="B831" s="4" t="str">
        <f>"202006092819"</f>
        <v>202006092819</v>
      </c>
      <c r="C831" s="5">
        <v>63.21</v>
      </c>
    </row>
    <row r="832" s="1" customFormat="1" customHeight="1" spans="1:3">
      <c r="A832" s="4" t="s">
        <v>12</v>
      </c>
      <c r="B832" s="4" t="str">
        <f>"202006092820"</f>
        <v>202006092820</v>
      </c>
      <c r="C832" s="5">
        <v>65.73</v>
      </c>
    </row>
    <row r="833" s="1" customFormat="1" customHeight="1" spans="1:3">
      <c r="A833" s="4" t="s">
        <v>13</v>
      </c>
      <c r="B833" s="4" t="str">
        <f>"202006102821"</f>
        <v>202006102821</v>
      </c>
      <c r="C833" s="5">
        <v>60.76</v>
      </c>
    </row>
    <row r="834" s="1" customFormat="1" customHeight="1" spans="1:3">
      <c r="A834" s="4" t="s">
        <v>13</v>
      </c>
      <c r="B834" s="4" t="str">
        <f>"202006102822"</f>
        <v>202006102822</v>
      </c>
      <c r="C834" s="5">
        <v>52.39</v>
      </c>
    </row>
    <row r="835" s="1" customFormat="1" customHeight="1" spans="1:3">
      <c r="A835" s="4" t="s">
        <v>13</v>
      </c>
      <c r="B835" s="4" t="str">
        <f>"202006102823"</f>
        <v>202006102823</v>
      </c>
      <c r="C835" s="5">
        <v>59.42</v>
      </c>
    </row>
    <row r="836" s="1" customFormat="1" customHeight="1" spans="1:3">
      <c r="A836" s="4" t="s">
        <v>13</v>
      </c>
      <c r="B836" s="4" t="str">
        <f>"202006102824"</f>
        <v>202006102824</v>
      </c>
      <c r="C836" s="5">
        <v>56.22</v>
      </c>
    </row>
    <row r="837" s="1" customFormat="1" customHeight="1" spans="1:3">
      <c r="A837" s="4" t="s">
        <v>13</v>
      </c>
      <c r="B837" s="4" t="str">
        <f>"202006102825"</f>
        <v>202006102825</v>
      </c>
      <c r="C837" s="5">
        <v>0</v>
      </c>
    </row>
    <row r="838" s="1" customFormat="1" customHeight="1" spans="1:3">
      <c r="A838" s="4" t="s">
        <v>13</v>
      </c>
      <c r="B838" s="4" t="str">
        <f>"202006102826"</f>
        <v>202006102826</v>
      </c>
      <c r="C838" s="5">
        <v>67.65</v>
      </c>
    </row>
    <row r="839" s="1" customFormat="1" customHeight="1" spans="1:3">
      <c r="A839" s="4" t="s">
        <v>13</v>
      </c>
      <c r="B839" s="4" t="str">
        <f>"202006102827"</f>
        <v>202006102827</v>
      </c>
      <c r="C839" s="5">
        <v>0</v>
      </c>
    </row>
    <row r="840" s="1" customFormat="1" customHeight="1" spans="1:3">
      <c r="A840" s="4" t="s">
        <v>13</v>
      </c>
      <c r="B840" s="4" t="str">
        <f>"202006102828"</f>
        <v>202006102828</v>
      </c>
      <c r="C840" s="5">
        <v>59.84</v>
      </c>
    </row>
    <row r="841" s="1" customFormat="1" customHeight="1" spans="1:3">
      <c r="A841" s="4" t="s">
        <v>13</v>
      </c>
      <c r="B841" s="4" t="str">
        <f>"202006102829"</f>
        <v>202006102829</v>
      </c>
      <c r="C841" s="5">
        <v>0</v>
      </c>
    </row>
    <row r="842" s="1" customFormat="1" customHeight="1" spans="1:3">
      <c r="A842" s="4" t="s">
        <v>13</v>
      </c>
      <c r="B842" s="4" t="str">
        <f>"202006102830"</f>
        <v>202006102830</v>
      </c>
      <c r="C842" s="5">
        <v>0</v>
      </c>
    </row>
    <row r="843" s="1" customFormat="1" customHeight="1" spans="1:3">
      <c r="A843" s="4" t="s">
        <v>13</v>
      </c>
      <c r="B843" s="4" t="str">
        <f>"202006102901"</f>
        <v>202006102901</v>
      </c>
      <c r="C843" s="5">
        <v>64.73</v>
      </c>
    </row>
    <row r="844" s="1" customFormat="1" customHeight="1" spans="1:3">
      <c r="A844" s="4" t="s">
        <v>13</v>
      </c>
      <c r="B844" s="4" t="str">
        <f>"202006102902"</f>
        <v>202006102902</v>
      </c>
      <c r="C844" s="5">
        <v>54.77</v>
      </c>
    </row>
    <row r="845" s="1" customFormat="1" customHeight="1" spans="1:3">
      <c r="A845" s="4" t="s">
        <v>13</v>
      </c>
      <c r="B845" s="4" t="str">
        <f>"202006102903"</f>
        <v>202006102903</v>
      </c>
      <c r="C845" s="5">
        <v>43.84</v>
      </c>
    </row>
    <row r="846" s="1" customFormat="1" customHeight="1" spans="1:3">
      <c r="A846" s="4" t="s">
        <v>13</v>
      </c>
      <c r="B846" s="4" t="str">
        <f>"202006102904"</f>
        <v>202006102904</v>
      </c>
      <c r="C846" s="5">
        <v>56.45</v>
      </c>
    </row>
    <row r="847" s="1" customFormat="1" customHeight="1" spans="1:3">
      <c r="A847" s="4" t="s">
        <v>13</v>
      </c>
      <c r="B847" s="4" t="str">
        <f>"202006102905"</f>
        <v>202006102905</v>
      </c>
      <c r="C847" s="5">
        <v>55.98</v>
      </c>
    </row>
    <row r="848" s="1" customFormat="1" customHeight="1" spans="1:3">
      <c r="A848" s="4" t="s">
        <v>13</v>
      </c>
      <c r="B848" s="4" t="str">
        <f>"202006102906"</f>
        <v>202006102906</v>
      </c>
      <c r="C848" s="5">
        <v>64.34</v>
      </c>
    </row>
    <row r="849" s="1" customFormat="1" customHeight="1" spans="1:3">
      <c r="A849" s="4" t="s">
        <v>13</v>
      </c>
      <c r="B849" s="4" t="str">
        <f>"202006102907"</f>
        <v>202006102907</v>
      </c>
      <c r="C849" s="5">
        <v>68.38</v>
      </c>
    </row>
    <row r="850" s="1" customFormat="1" customHeight="1" spans="1:3">
      <c r="A850" s="4" t="s">
        <v>13</v>
      </c>
      <c r="B850" s="4" t="str">
        <f>"202006102908"</f>
        <v>202006102908</v>
      </c>
      <c r="C850" s="5">
        <v>49.14</v>
      </c>
    </row>
    <row r="851" s="1" customFormat="1" customHeight="1" spans="1:3">
      <c r="A851" s="4" t="s">
        <v>13</v>
      </c>
      <c r="B851" s="4" t="str">
        <f>"202006102909"</f>
        <v>202006102909</v>
      </c>
      <c r="C851" s="5">
        <v>48.4</v>
      </c>
    </row>
    <row r="852" s="1" customFormat="1" customHeight="1" spans="1:3">
      <c r="A852" s="4" t="s">
        <v>13</v>
      </c>
      <c r="B852" s="4" t="str">
        <f>"202006102910"</f>
        <v>202006102910</v>
      </c>
      <c r="C852" s="5">
        <v>0</v>
      </c>
    </row>
    <row r="853" s="1" customFormat="1" customHeight="1" spans="1:3">
      <c r="A853" s="4" t="s">
        <v>13</v>
      </c>
      <c r="B853" s="4" t="str">
        <f>"202006102911"</f>
        <v>202006102911</v>
      </c>
      <c r="C853" s="5">
        <v>0</v>
      </c>
    </row>
    <row r="854" s="1" customFormat="1" customHeight="1" spans="1:3">
      <c r="A854" s="4" t="s">
        <v>13</v>
      </c>
      <c r="B854" s="4" t="str">
        <f>"202006102912"</f>
        <v>202006102912</v>
      </c>
      <c r="C854" s="5">
        <v>69.59</v>
      </c>
    </row>
    <row r="855" s="1" customFormat="1" customHeight="1" spans="1:3">
      <c r="A855" s="4" t="s">
        <v>13</v>
      </c>
      <c r="B855" s="4" t="str">
        <f>"202006102913"</f>
        <v>202006102913</v>
      </c>
      <c r="C855" s="5">
        <v>0</v>
      </c>
    </row>
    <row r="856" s="1" customFormat="1" customHeight="1" spans="1:3">
      <c r="A856" s="4" t="s">
        <v>13</v>
      </c>
      <c r="B856" s="4" t="str">
        <f>"202006102914"</f>
        <v>202006102914</v>
      </c>
      <c r="C856" s="5">
        <v>52</v>
      </c>
    </row>
    <row r="857" s="1" customFormat="1" customHeight="1" spans="1:3">
      <c r="A857" s="4" t="s">
        <v>13</v>
      </c>
      <c r="B857" s="4" t="str">
        <f>"202006102915"</f>
        <v>202006102915</v>
      </c>
      <c r="C857" s="5">
        <v>66.31</v>
      </c>
    </row>
    <row r="858" s="1" customFormat="1" customHeight="1" spans="1:3">
      <c r="A858" s="4" t="s">
        <v>13</v>
      </c>
      <c r="B858" s="4" t="str">
        <f>"202006102916"</f>
        <v>202006102916</v>
      </c>
      <c r="C858" s="5">
        <v>49.58</v>
      </c>
    </row>
    <row r="859" s="1" customFormat="1" customHeight="1" spans="1:3">
      <c r="A859" s="4" t="s">
        <v>13</v>
      </c>
      <c r="B859" s="4" t="str">
        <f>"202006102917"</f>
        <v>202006102917</v>
      </c>
      <c r="C859" s="5">
        <v>76.16</v>
      </c>
    </row>
    <row r="860" s="1" customFormat="1" customHeight="1" spans="1:3">
      <c r="A860" s="4" t="s">
        <v>13</v>
      </c>
      <c r="B860" s="4" t="str">
        <f>"202006102918"</f>
        <v>202006102918</v>
      </c>
      <c r="C860" s="5">
        <v>47.09</v>
      </c>
    </row>
    <row r="861" s="1" customFormat="1" customHeight="1" spans="1:3">
      <c r="A861" s="4" t="s">
        <v>13</v>
      </c>
      <c r="B861" s="4" t="str">
        <f>"202006102919"</f>
        <v>202006102919</v>
      </c>
      <c r="C861" s="5">
        <v>48.29</v>
      </c>
    </row>
    <row r="862" s="1" customFormat="1" customHeight="1" spans="1:3">
      <c r="A862" s="4" t="s">
        <v>13</v>
      </c>
      <c r="B862" s="4" t="str">
        <f>"202006102920"</f>
        <v>202006102920</v>
      </c>
      <c r="C862" s="5">
        <v>70.56</v>
      </c>
    </row>
    <row r="863" s="1" customFormat="1" customHeight="1" spans="1:3">
      <c r="A863" s="4" t="s">
        <v>13</v>
      </c>
      <c r="B863" s="4" t="str">
        <f>"202006102921"</f>
        <v>202006102921</v>
      </c>
      <c r="C863" s="5">
        <v>0</v>
      </c>
    </row>
    <row r="864" s="1" customFormat="1" customHeight="1" spans="1:3">
      <c r="A864" s="4" t="s">
        <v>13</v>
      </c>
      <c r="B864" s="4" t="str">
        <f>"202006102922"</f>
        <v>202006102922</v>
      </c>
      <c r="C864" s="5">
        <v>48.25</v>
      </c>
    </row>
    <row r="865" s="1" customFormat="1" customHeight="1" spans="1:3">
      <c r="A865" s="4" t="s">
        <v>13</v>
      </c>
      <c r="B865" s="4" t="str">
        <f>"202006102923"</f>
        <v>202006102923</v>
      </c>
      <c r="C865" s="5">
        <v>47.72</v>
      </c>
    </row>
    <row r="866" s="1" customFormat="1" customHeight="1" spans="1:3">
      <c r="A866" s="4" t="s">
        <v>13</v>
      </c>
      <c r="B866" s="4" t="str">
        <f>"202006102924"</f>
        <v>202006102924</v>
      </c>
      <c r="C866" s="5">
        <v>54.16</v>
      </c>
    </row>
    <row r="867" s="1" customFormat="1" customHeight="1" spans="1:3">
      <c r="A867" s="4" t="s">
        <v>13</v>
      </c>
      <c r="B867" s="4" t="str">
        <f>"202006102925"</f>
        <v>202006102925</v>
      </c>
      <c r="C867" s="5">
        <v>0</v>
      </c>
    </row>
    <row r="868" s="1" customFormat="1" customHeight="1" spans="1:3">
      <c r="A868" s="4" t="s">
        <v>13</v>
      </c>
      <c r="B868" s="4" t="str">
        <f>"202006102926"</f>
        <v>202006102926</v>
      </c>
      <c r="C868" s="5">
        <v>58.95</v>
      </c>
    </row>
    <row r="869" s="1" customFormat="1" customHeight="1" spans="1:3">
      <c r="A869" s="4" t="s">
        <v>13</v>
      </c>
      <c r="B869" s="4" t="str">
        <f>"202006102927"</f>
        <v>202006102927</v>
      </c>
      <c r="C869" s="5">
        <v>56.84</v>
      </c>
    </row>
    <row r="870" s="1" customFormat="1" customHeight="1" spans="1:3">
      <c r="A870" s="4" t="s">
        <v>13</v>
      </c>
      <c r="B870" s="4" t="str">
        <f>"202006102928"</f>
        <v>202006102928</v>
      </c>
      <c r="C870" s="5">
        <v>55.03</v>
      </c>
    </row>
    <row r="871" s="1" customFormat="1" customHeight="1" spans="1:3">
      <c r="A871" s="4" t="s">
        <v>13</v>
      </c>
      <c r="B871" s="4" t="str">
        <f>"202006102929"</f>
        <v>202006102929</v>
      </c>
      <c r="C871" s="5">
        <v>49.01</v>
      </c>
    </row>
    <row r="872" s="1" customFormat="1" customHeight="1" spans="1:3">
      <c r="A872" s="4" t="s">
        <v>13</v>
      </c>
      <c r="B872" s="4" t="str">
        <f>"202006102930"</f>
        <v>202006102930</v>
      </c>
      <c r="C872" s="5">
        <v>52.54</v>
      </c>
    </row>
    <row r="873" s="1" customFormat="1" customHeight="1" spans="1:3">
      <c r="A873" s="4" t="s">
        <v>13</v>
      </c>
      <c r="B873" s="4" t="str">
        <f>"202006103001"</f>
        <v>202006103001</v>
      </c>
      <c r="C873" s="5">
        <v>0</v>
      </c>
    </row>
    <row r="874" s="1" customFormat="1" customHeight="1" spans="1:3">
      <c r="A874" s="4" t="s">
        <v>14</v>
      </c>
      <c r="B874" s="4" t="str">
        <f>"202006113002"</f>
        <v>202006113002</v>
      </c>
      <c r="C874" s="5">
        <v>50.21</v>
      </c>
    </row>
    <row r="875" s="1" customFormat="1" customHeight="1" spans="1:3">
      <c r="A875" s="4" t="s">
        <v>14</v>
      </c>
      <c r="B875" s="4" t="str">
        <f>"202006113003"</f>
        <v>202006113003</v>
      </c>
      <c r="C875" s="5">
        <v>66.89</v>
      </c>
    </row>
    <row r="876" s="1" customFormat="1" customHeight="1" spans="1:3">
      <c r="A876" s="4" t="s">
        <v>14</v>
      </c>
      <c r="B876" s="4" t="str">
        <f>"202006113004"</f>
        <v>202006113004</v>
      </c>
      <c r="C876" s="5">
        <v>71.36</v>
      </c>
    </row>
    <row r="877" s="1" customFormat="1" customHeight="1" spans="1:3">
      <c r="A877" s="4" t="s">
        <v>14</v>
      </c>
      <c r="B877" s="4" t="str">
        <f>"202006113005"</f>
        <v>202006113005</v>
      </c>
      <c r="C877" s="5">
        <v>64.53</v>
      </c>
    </row>
    <row r="878" s="1" customFormat="1" customHeight="1" spans="1:3">
      <c r="A878" s="4" t="s">
        <v>14</v>
      </c>
      <c r="B878" s="4" t="str">
        <f>"202006113006"</f>
        <v>202006113006</v>
      </c>
      <c r="C878" s="5">
        <v>67.11</v>
      </c>
    </row>
    <row r="879" s="1" customFormat="1" customHeight="1" spans="1:3">
      <c r="A879" s="4" t="s">
        <v>14</v>
      </c>
      <c r="B879" s="4" t="str">
        <f>"202006113007"</f>
        <v>202006113007</v>
      </c>
      <c r="C879" s="5">
        <v>53.09</v>
      </c>
    </row>
    <row r="880" s="1" customFormat="1" customHeight="1" spans="1:3">
      <c r="A880" s="4" t="s">
        <v>14</v>
      </c>
      <c r="B880" s="4" t="str">
        <f>"202006113008"</f>
        <v>202006113008</v>
      </c>
      <c r="C880" s="5">
        <v>67.75</v>
      </c>
    </row>
    <row r="881" s="1" customFormat="1" customHeight="1" spans="1:3">
      <c r="A881" s="4" t="s">
        <v>14</v>
      </c>
      <c r="B881" s="4" t="str">
        <f>"202006113009"</f>
        <v>202006113009</v>
      </c>
      <c r="C881" s="5">
        <v>60.89</v>
      </c>
    </row>
    <row r="882" s="1" customFormat="1" customHeight="1" spans="1:3">
      <c r="A882" s="4" t="s">
        <v>14</v>
      </c>
      <c r="B882" s="4" t="str">
        <f>"202006113010"</f>
        <v>202006113010</v>
      </c>
      <c r="C882" s="5">
        <v>45.29</v>
      </c>
    </row>
    <row r="883" s="1" customFormat="1" customHeight="1" spans="1:3">
      <c r="A883" s="4" t="s">
        <v>14</v>
      </c>
      <c r="B883" s="4" t="str">
        <f>"202006113011"</f>
        <v>202006113011</v>
      </c>
      <c r="C883" s="5">
        <v>0</v>
      </c>
    </row>
    <row r="884" s="1" customFormat="1" customHeight="1" spans="1:3">
      <c r="A884" s="4" t="s">
        <v>14</v>
      </c>
      <c r="B884" s="4" t="str">
        <f>"202006113012"</f>
        <v>202006113012</v>
      </c>
      <c r="C884" s="5">
        <v>47.32</v>
      </c>
    </row>
    <row r="885" s="1" customFormat="1" customHeight="1" spans="1:3">
      <c r="A885" s="4" t="s">
        <v>14</v>
      </c>
      <c r="B885" s="4" t="str">
        <f>"202006113013"</f>
        <v>202006113013</v>
      </c>
      <c r="C885" s="5">
        <v>59.37</v>
      </c>
    </row>
    <row r="886" s="1" customFormat="1" customHeight="1" spans="1:3">
      <c r="A886" s="4" t="s">
        <v>14</v>
      </c>
      <c r="B886" s="4" t="str">
        <f>"202006113014"</f>
        <v>202006113014</v>
      </c>
      <c r="C886" s="5">
        <v>59.56</v>
      </c>
    </row>
    <row r="887" s="1" customFormat="1" customHeight="1" spans="1:3">
      <c r="A887" s="4" t="s">
        <v>14</v>
      </c>
      <c r="B887" s="4" t="str">
        <f>"202006113015"</f>
        <v>202006113015</v>
      </c>
      <c r="C887" s="5">
        <v>54.8</v>
      </c>
    </row>
    <row r="888" s="1" customFormat="1" customHeight="1" spans="1:3">
      <c r="A888" s="4" t="s">
        <v>14</v>
      </c>
      <c r="B888" s="4" t="str">
        <f>"202006113016"</f>
        <v>202006113016</v>
      </c>
      <c r="C888" s="5">
        <v>51.07</v>
      </c>
    </row>
    <row r="889" s="1" customFormat="1" customHeight="1" spans="1:3">
      <c r="A889" s="4" t="s">
        <v>14</v>
      </c>
      <c r="B889" s="4" t="str">
        <f>"202006113017"</f>
        <v>202006113017</v>
      </c>
      <c r="C889" s="5">
        <v>67.2</v>
      </c>
    </row>
    <row r="890" s="1" customFormat="1" customHeight="1" spans="1:3">
      <c r="A890" s="4" t="s">
        <v>14</v>
      </c>
      <c r="B890" s="4" t="str">
        <f>"202006113018"</f>
        <v>202006113018</v>
      </c>
      <c r="C890" s="5">
        <v>0</v>
      </c>
    </row>
    <row r="891" s="1" customFormat="1" customHeight="1" spans="1:3">
      <c r="A891" s="4" t="s">
        <v>14</v>
      </c>
      <c r="B891" s="4" t="str">
        <f>"202006113019"</f>
        <v>202006113019</v>
      </c>
      <c r="C891" s="5">
        <v>56.23</v>
      </c>
    </row>
    <row r="892" s="1" customFormat="1" customHeight="1" spans="1:3">
      <c r="A892" s="4" t="s">
        <v>14</v>
      </c>
      <c r="B892" s="4" t="str">
        <f>"202006113020"</f>
        <v>202006113020</v>
      </c>
      <c r="C892" s="5">
        <v>65.03</v>
      </c>
    </row>
    <row r="893" s="1" customFormat="1" customHeight="1" spans="1:3">
      <c r="A893" s="4" t="s">
        <v>14</v>
      </c>
      <c r="B893" s="4" t="str">
        <f>"202006113021"</f>
        <v>202006113021</v>
      </c>
      <c r="C893" s="5">
        <v>34.86</v>
      </c>
    </row>
    <row r="894" s="1" customFormat="1" customHeight="1" spans="1:3">
      <c r="A894" s="4" t="s">
        <v>14</v>
      </c>
      <c r="B894" s="4" t="str">
        <f>"202006113022"</f>
        <v>202006113022</v>
      </c>
      <c r="C894" s="5">
        <v>48.87</v>
      </c>
    </row>
    <row r="895" s="1" customFormat="1" customHeight="1" spans="1:3">
      <c r="A895" s="4" t="s">
        <v>14</v>
      </c>
      <c r="B895" s="4" t="str">
        <f>"202006113023"</f>
        <v>202006113023</v>
      </c>
      <c r="C895" s="5">
        <v>54.57</v>
      </c>
    </row>
    <row r="896" s="1" customFormat="1" customHeight="1" spans="1:3">
      <c r="A896" s="4" t="s">
        <v>14</v>
      </c>
      <c r="B896" s="4" t="str">
        <f>"202006113024"</f>
        <v>202006113024</v>
      </c>
      <c r="C896" s="5">
        <v>47.99</v>
      </c>
    </row>
    <row r="897" s="1" customFormat="1" customHeight="1" spans="1:3">
      <c r="A897" s="4" t="s">
        <v>14</v>
      </c>
      <c r="B897" s="4" t="str">
        <f>"202006113025"</f>
        <v>202006113025</v>
      </c>
      <c r="C897" s="5">
        <v>66.56</v>
      </c>
    </row>
    <row r="898" s="1" customFormat="1" customHeight="1" spans="1:3">
      <c r="A898" s="4" t="s">
        <v>14</v>
      </c>
      <c r="B898" s="4" t="str">
        <f>"202006113026"</f>
        <v>202006113026</v>
      </c>
      <c r="C898" s="5">
        <v>55.17</v>
      </c>
    </row>
    <row r="899" s="1" customFormat="1" customHeight="1" spans="1:3">
      <c r="A899" s="4" t="s">
        <v>14</v>
      </c>
      <c r="B899" s="4" t="str">
        <f>"202006113027"</f>
        <v>202006113027</v>
      </c>
      <c r="C899" s="5">
        <v>55.69</v>
      </c>
    </row>
    <row r="900" s="1" customFormat="1" customHeight="1" spans="1:3">
      <c r="A900" s="4" t="s">
        <v>14</v>
      </c>
      <c r="B900" s="4" t="str">
        <f>"202006113028"</f>
        <v>202006113028</v>
      </c>
      <c r="C900" s="5">
        <v>73.56</v>
      </c>
    </row>
    <row r="901" s="1" customFormat="1" customHeight="1" spans="1:3">
      <c r="A901" s="4" t="s">
        <v>14</v>
      </c>
      <c r="B901" s="4" t="str">
        <f>"202006113029"</f>
        <v>202006113029</v>
      </c>
      <c r="C901" s="5">
        <v>51.36</v>
      </c>
    </row>
    <row r="902" s="1" customFormat="1" customHeight="1" spans="1:3">
      <c r="A902" s="4" t="s">
        <v>14</v>
      </c>
      <c r="B902" s="4" t="str">
        <f>"202006113030"</f>
        <v>202006113030</v>
      </c>
      <c r="C902" s="5">
        <v>54.82</v>
      </c>
    </row>
    <row r="903" s="1" customFormat="1" customHeight="1" spans="1:3">
      <c r="A903" s="4" t="s">
        <v>14</v>
      </c>
      <c r="B903" s="4" t="str">
        <f>"202006113101"</f>
        <v>202006113101</v>
      </c>
      <c r="C903" s="5">
        <v>57.52</v>
      </c>
    </row>
    <row r="904" s="1" customFormat="1" customHeight="1" spans="1:3">
      <c r="A904" s="4" t="s">
        <v>14</v>
      </c>
      <c r="B904" s="4" t="str">
        <f>"202006113102"</f>
        <v>202006113102</v>
      </c>
      <c r="C904" s="5">
        <v>56.61</v>
      </c>
    </row>
    <row r="905" s="1" customFormat="1" customHeight="1" spans="1:3">
      <c r="A905" s="4" t="s">
        <v>14</v>
      </c>
      <c r="B905" s="4" t="str">
        <f>"202006113103"</f>
        <v>202006113103</v>
      </c>
      <c r="C905" s="5">
        <v>53.05</v>
      </c>
    </row>
    <row r="906" s="1" customFormat="1" customHeight="1" spans="1:3">
      <c r="A906" s="4" t="s">
        <v>14</v>
      </c>
      <c r="B906" s="4" t="str">
        <f>"202006113104"</f>
        <v>202006113104</v>
      </c>
      <c r="C906" s="5">
        <v>52.2</v>
      </c>
    </row>
    <row r="907" s="1" customFormat="1" customHeight="1" spans="1:3">
      <c r="A907" s="4" t="s">
        <v>14</v>
      </c>
      <c r="B907" s="4" t="str">
        <f>"202006113105"</f>
        <v>202006113105</v>
      </c>
      <c r="C907" s="5">
        <v>0</v>
      </c>
    </row>
    <row r="908" s="1" customFormat="1" customHeight="1" spans="1:3">
      <c r="A908" s="4" t="s">
        <v>14</v>
      </c>
      <c r="B908" s="4" t="str">
        <f>"202006113106"</f>
        <v>202006113106</v>
      </c>
      <c r="C908" s="5">
        <v>59.29</v>
      </c>
    </row>
    <row r="909" s="1" customFormat="1" customHeight="1" spans="1:3">
      <c r="A909" s="4" t="s">
        <v>14</v>
      </c>
      <c r="B909" s="4" t="str">
        <f>"202006113107"</f>
        <v>202006113107</v>
      </c>
      <c r="C909" s="5">
        <v>61.2</v>
      </c>
    </row>
    <row r="910" s="1" customFormat="1" customHeight="1" spans="1:3">
      <c r="A910" s="4" t="s">
        <v>14</v>
      </c>
      <c r="B910" s="4" t="str">
        <f>"202006113108"</f>
        <v>202006113108</v>
      </c>
      <c r="C910" s="5">
        <v>65.02</v>
      </c>
    </row>
    <row r="911" s="1" customFormat="1" customHeight="1" spans="1:3">
      <c r="A911" s="4" t="s">
        <v>14</v>
      </c>
      <c r="B911" s="4" t="str">
        <f>"202006113109"</f>
        <v>202006113109</v>
      </c>
      <c r="C911" s="5">
        <v>75.88</v>
      </c>
    </row>
    <row r="912" s="1" customFormat="1" customHeight="1" spans="1:3">
      <c r="A912" s="4" t="s">
        <v>14</v>
      </c>
      <c r="B912" s="4" t="str">
        <f>"202006113110"</f>
        <v>202006113110</v>
      </c>
      <c r="C912" s="5">
        <v>63.05</v>
      </c>
    </row>
    <row r="913" s="1" customFormat="1" customHeight="1" spans="1:3">
      <c r="A913" s="4" t="s">
        <v>14</v>
      </c>
      <c r="B913" s="4" t="str">
        <f>"202006113111"</f>
        <v>202006113111</v>
      </c>
      <c r="C913" s="5">
        <v>62.2</v>
      </c>
    </row>
    <row r="914" s="1" customFormat="1" customHeight="1" spans="1:3">
      <c r="A914" s="4" t="s">
        <v>14</v>
      </c>
      <c r="B914" s="4" t="str">
        <f>"202006113112"</f>
        <v>202006113112</v>
      </c>
      <c r="C914" s="5">
        <v>46.64</v>
      </c>
    </row>
    <row r="915" s="1" customFormat="1" customHeight="1" spans="1:3">
      <c r="A915" s="4" t="s">
        <v>14</v>
      </c>
      <c r="B915" s="4" t="str">
        <f>"202006113113"</f>
        <v>202006113113</v>
      </c>
      <c r="C915" s="5">
        <v>68.54</v>
      </c>
    </row>
    <row r="916" s="1" customFormat="1" customHeight="1" spans="1:3">
      <c r="A916" s="4" t="s">
        <v>14</v>
      </c>
      <c r="B916" s="4" t="str">
        <f>"202006113114"</f>
        <v>202006113114</v>
      </c>
      <c r="C916" s="5">
        <v>64.44</v>
      </c>
    </row>
    <row r="917" s="1" customFormat="1" customHeight="1" spans="1:3">
      <c r="A917" s="4" t="s">
        <v>14</v>
      </c>
      <c r="B917" s="4" t="str">
        <f>"202006113115"</f>
        <v>202006113115</v>
      </c>
      <c r="C917" s="5">
        <v>61.13</v>
      </c>
    </row>
    <row r="918" s="1" customFormat="1" customHeight="1" spans="1:3">
      <c r="A918" s="4" t="s">
        <v>14</v>
      </c>
      <c r="B918" s="4" t="str">
        <f>"202006113116"</f>
        <v>202006113116</v>
      </c>
      <c r="C918" s="5">
        <v>51.44</v>
      </c>
    </row>
    <row r="919" s="1" customFormat="1" customHeight="1" spans="1:3">
      <c r="A919" s="4" t="s">
        <v>14</v>
      </c>
      <c r="B919" s="4" t="str">
        <f>"202006113117"</f>
        <v>202006113117</v>
      </c>
      <c r="C919" s="5">
        <v>56.92</v>
      </c>
    </row>
    <row r="920" s="1" customFormat="1" customHeight="1" spans="1:3">
      <c r="A920" s="4" t="s">
        <v>14</v>
      </c>
      <c r="B920" s="4" t="str">
        <f>"202006113118"</f>
        <v>202006113118</v>
      </c>
      <c r="C920" s="5">
        <v>61.49</v>
      </c>
    </row>
    <row r="921" s="1" customFormat="1" customHeight="1" spans="1:3">
      <c r="A921" s="4" t="s">
        <v>14</v>
      </c>
      <c r="B921" s="4" t="str">
        <f>"202006113119"</f>
        <v>202006113119</v>
      </c>
      <c r="C921" s="5">
        <v>54.61</v>
      </c>
    </row>
    <row r="922" s="1" customFormat="1" customHeight="1" spans="1:3">
      <c r="A922" s="4" t="s">
        <v>14</v>
      </c>
      <c r="B922" s="4" t="str">
        <f>"202006113120"</f>
        <v>202006113120</v>
      </c>
      <c r="C922" s="5">
        <v>53.59</v>
      </c>
    </row>
    <row r="923" s="1" customFormat="1" customHeight="1" spans="1:3">
      <c r="A923" s="4" t="s">
        <v>14</v>
      </c>
      <c r="B923" s="4" t="str">
        <f>"202006113121"</f>
        <v>202006113121</v>
      </c>
      <c r="C923" s="5">
        <v>0</v>
      </c>
    </row>
    <row r="924" s="1" customFormat="1" customHeight="1" spans="1:3">
      <c r="A924" s="4" t="s">
        <v>14</v>
      </c>
      <c r="B924" s="4" t="str">
        <f>"202006113122"</f>
        <v>202006113122</v>
      </c>
      <c r="C924" s="5">
        <v>45.09</v>
      </c>
    </row>
    <row r="925" s="1" customFormat="1" customHeight="1" spans="1:3">
      <c r="A925" s="4" t="s">
        <v>14</v>
      </c>
      <c r="B925" s="4" t="str">
        <f>"202006113123"</f>
        <v>202006113123</v>
      </c>
      <c r="C925" s="5">
        <v>66.62</v>
      </c>
    </row>
    <row r="926" s="1" customFormat="1" customHeight="1" spans="1:3">
      <c r="A926" s="4" t="s">
        <v>14</v>
      </c>
      <c r="B926" s="4" t="str">
        <f>"202006113124"</f>
        <v>202006113124</v>
      </c>
      <c r="C926" s="5">
        <v>61.17</v>
      </c>
    </row>
    <row r="927" s="1" customFormat="1" customHeight="1" spans="1:3">
      <c r="A927" s="4" t="s">
        <v>14</v>
      </c>
      <c r="B927" s="4" t="str">
        <f>"202006113125"</f>
        <v>202006113125</v>
      </c>
      <c r="C927" s="5">
        <v>59.87</v>
      </c>
    </row>
    <row r="928" s="1" customFormat="1" customHeight="1" spans="1:3">
      <c r="A928" s="4" t="s">
        <v>14</v>
      </c>
      <c r="B928" s="4" t="str">
        <f>"202006113126"</f>
        <v>202006113126</v>
      </c>
      <c r="C928" s="5">
        <v>68.3</v>
      </c>
    </row>
    <row r="929" s="1" customFormat="1" customHeight="1" spans="1:3">
      <c r="A929" s="4" t="s">
        <v>14</v>
      </c>
      <c r="B929" s="4" t="str">
        <f>"202006113127"</f>
        <v>202006113127</v>
      </c>
      <c r="C929" s="5">
        <v>0</v>
      </c>
    </row>
    <row r="930" s="1" customFormat="1" customHeight="1" spans="1:3">
      <c r="A930" s="4" t="s">
        <v>14</v>
      </c>
      <c r="B930" s="4" t="str">
        <f>"202006113128"</f>
        <v>202006113128</v>
      </c>
      <c r="C930" s="5">
        <v>65.6</v>
      </c>
    </row>
    <row r="931" s="1" customFormat="1" customHeight="1" spans="1:3">
      <c r="A931" s="4" t="s">
        <v>14</v>
      </c>
      <c r="B931" s="4" t="str">
        <f>"202006113129"</f>
        <v>202006113129</v>
      </c>
      <c r="C931" s="5">
        <v>53.52</v>
      </c>
    </row>
    <row r="932" s="1" customFormat="1" customHeight="1" spans="1:3">
      <c r="A932" s="4" t="s">
        <v>14</v>
      </c>
      <c r="B932" s="4" t="str">
        <f>"202006113130"</f>
        <v>202006113130</v>
      </c>
      <c r="C932" s="5">
        <v>61.15</v>
      </c>
    </row>
    <row r="933" s="1" customFormat="1" customHeight="1" spans="1:3">
      <c r="A933" s="4" t="s">
        <v>14</v>
      </c>
      <c r="B933" s="4" t="str">
        <f>"202006113201"</f>
        <v>202006113201</v>
      </c>
      <c r="C933" s="5">
        <v>59.61</v>
      </c>
    </row>
    <row r="934" s="1" customFormat="1" customHeight="1" spans="1:3">
      <c r="A934" s="4" t="s">
        <v>14</v>
      </c>
      <c r="B934" s="4" t="str">
        <f>"202006113202"</f>
        <v>202006113202</v>
      </c>
      <c r="C934" s="5">
        <v>56.54</v>
      </c>
    </row>
    <row r="935" s="1" customFormat="1" customHeight="1" spans="1:3">
      <c r="A935" s="4" t="s">
        <v>14</v>
      </c>
      <c r="B935" s="4" t="str">
        <f>"202006113203"</f>
        <v>202006113203</v>
      </c>
      <c r="C935" s="5">
        <v>45.98</v>
      </c>
    </row>
    <row r="936" s="1" customFormat="1" customHeight="1" spans="1:3">
      <c r="A936" s="4" t="s">
        <v>14</v>
      </c>
      <c r="B936" s="4" t="str">
        <f>"202006113204"</f>
        <v>202006113204</v>
      </c>
      <c r="C936" s="5">
        <v>61.28</v>
      </c>
    </row>
    <row r="937" s="1" customFormat="1" customHeight="1" spans="1:3">
      <c r="A937" s="4" t="s">
        <v>14</v>
      </c>
      <c r="B937" s="4" t="str">
        <f>"202006113205"</f>
        <v>202006113205</v>
      </c>
      <c r="C937" s="5">
        <v>64.95</v>
      </c>
    </row>
    <row r="938" s="1" customFormat="1" customHeight="1" spans="1:3">
      <c r="A938" s="4" t="s">
        <v>14</v>
      </c>
      <c r="B938" s="4" t="str">
        <f>"202006113206"</f>
        <v>202006113206</v>
      </c>
      <c r="C938" s="5">
        <v>60.01</v>
      </c>
    </row>
    <row r="939" s="1" customFormat="1" customHeight="1" spans="1:3">
      <c r="A939" s="4" t="s">
        <v>14</v>
      </c>
      <c r="B939" s="4" t="str">
        <f>"202006113207"</f>
        <v>202006113207</v>
      </c>
      <c r="C939" s="5">
        <v>47.84</v>
      </c>
    </row>
    <row r="940" s="1" customFormat="1" customHeight="1" spans="1:3">
      <c r="A940" s="4" t="s">
        <v>14</v>
      </c>
      <c r="B940" s="4" t="str">
        <f>"202006113208"</f>
        <v>202006113208</v>
      </c>
      <c r="C940" s="5">
        <v>62.96</v>
      </c>
    </row>
    <row r="941" s="1" customFormat="1" customHeight="1" spans="1:3">
      <c r="A941" s="4" t="s">
        <v>14</v>
      </c>
      <c r="B941" s="4" t="str">
        <f>"202006113209"</f>
        <v>202006113209</v>
      </c>
      <c r="C941" s="5">
        <v>63.53</v>
      </c>
    </row>
    <row r="942" s="1" customFormat="1" customHeight="1" spans="1:3">
      <c r="A942" s="4" t="s">
        <v>14</v>
      </c>
      <c r="B942" s="4" t="str">
        <f>"202006113210"</f>
        <v>202006113210</v>
      </c>
      <c r="C942" s="5">
        <v>61.3</v>
      </c>
    </row>
    <row r="943" s="1" customFormat="1" customHeight="1" spans="1:3">
      <c r="A943" s="4" t="s">
        <v>14</v>
      </c>
      <c r="B943" s="4" t="str">
        <f>"202006113211"</f>
        <v>202006113211</v>
      </c>
      <c r="C943" s="5">
        <v>0</v>
      </c>
    </row>
    <row r="944" s="1" customFormat="1" customHeight="1" spans="1:3">
      <c r="A944" s="4" t="s">
        <v>14</v>
      </c>
      <c r="B944" s="4" t="str">
        <f>"202006113212"</f>
        <v>202006113212</v>
      </c>
      <c r="C944" s="5">
        <v>62.87</v>
      </c>
    </row>
    <row r="945" s="1" customFormat="1" customHeight="1" spans="1:3">
      <c r="A945" s="4" t="s">
        <v>14</v>
      </c>
      <c r="B945" s="4" t="str">
        <f>"202006113213"</f>
        <v>202006113213</v>
      </c>
      <c r="C945" s="5">
        <v>47.22</v>
      </c>
    </row>
    <row r="946" s="1" customFormat="1" customHeight="1" spans="1:3">
      <c r="A946" s="4" t="s">
        <v>14</v>
      </c>
      <c r="B946" s="4" t="str">
        <f>"202006113214"</f>
        <v>202006113214</v>
      </c>
      <c r="C946" s="5">
        <v>0</v>
      </c>
    </row>
    <row r="947" s="1" customFormat="1" customHeight="1" spans="1:3">
      <c r="A947" s="4" t="s">
        <v>14</v>
      </c>
      <c r="B947" s="4" t="str">
        <f>"202006113215"</f>
        <v>202006113215</v>
      </c>
      <c r="C947" s="5">
        <v>68.11</v>
      </c>
    </row>
    <row r="948" s="1" customFormat="1" customHeight="1" spans="1:3">
      <c r="A948" s="4" t="s">
        <v>14</v>
      </c>
      <c r="B948" s="4" t="str">
        <f>"202006113216"</f>
        <v>202006113216</v>
      </c>
      <c r="C948" s="5">
        <v>61.02</v>
      </c>
    </row>
    <row r="949" s="1" customFormat="1" customHeight="1" spans="1:3">
      <c r="A949" s="4" t="s">
        <v>14</v>
      </c>
      <c r="B949" s="4" t="str">
        <f>"202006113217"</f>
        <v>202006113217</v>
      </c>
      <c r="C949" s="5">
        <v>51.22</v>
      </c>
    </row>
    <row r="950" s="1" customFormat="1" customHeight="1" spans="1:3">
      <c r="A950" s="4" t="s">
        <v>14</v>
      </c>
      <c r="B950" s="4" t="str">
        <f>"202006113218"</f>
        <v>202006113218</v>
      </c>
      <c r="C950" s="5">
        <v>46.44</v>
      </c>
    </row>
    <row r="951" s="1" customFormat="1" customHeight="1" spans="1:3">
      <c r="A951" s="4" t="s">
        <v>14</v>
      </c>
      <c r="B951" s="4" t="str">
        <f>"202006113219"</f>
        <v>202006113219</v>
      </c>
      <c r="C951" s="5">
        <v>58.41</v>
      </c>
    </row>
    <row r="952" s="1" customFormat="1" customHeight="1" spans="1:3">
      <c r="A952" s="4" t="s">
        <v>14</v>
      </c>
      <c r="B952" s="4" t="str">
        <f>"202006113220"</f>
        <v>202006113220</v>
      </c>
      <c r="C952" s="5">
        <v>0</v>
      </c>
    </row>
    <row r="953" s="1" customFormat="1" customHeight="1" spans="1:3">
      <c r="A953" s="4" t="s">
        <v>14</v>
      </c>
      <c r="B953" s="4" t="str">
        <f>"202006113221"</f>
        <v>202006113221</v>
      </c>
      <c r="C953" s="5">
        <v>58.73</v>
      </c>
    </row>
    <row r="954" s="1" customFormat="1" customHeight="1" spans="1:3">
      <c r="A954" s="4" t="s">
        <v>14</v>
      </c>
      <c r="B954" s="4" t="str">
        <f>"202006113222"</f>
        <v>202006113222</v>
      </c>
      <c r="C954" s="5">
        <v>45.21</v>
      </c>
    </row>
    <row r="955" s="1" customFormat="1" customHeight="1" spans="1:3">
      <c r="A955" s="4" t="s">
        <v>14</v>
      </c>
      <c r="B955" s="4" t="str">
        <f>"202006113223"</f>
        <v>202006113223</v>
      </c>
      <c r="C955" s="5">
        <v>0</v>
      </c>
    </row>
    <row r="956" s="1" customFormat="1" customHeight="1" spans="1:3">
      <c r="A956" s="4" t="s">
        <v>14</v>
      </c>
      <c r="B956" s="4" t="str">
        <f>"202006113224"</f>
        <v>202006113224</v>
      </c>
      <c r="C956" s="5">
        <v>56.73</v>
      </c>
    </row>
    <row r="957" s="1" customFormat="1" customHeight="1" spans="1:3">
      <c r="A957" s="4" t="s">
        <v>14</v>
      </c>
      <c r="B957" s="4" t="str">
        <f>"202006113225"</f>
        <v>202006113225</v>
      </c>
      <c r="C957" s="5">
        <v>0</v>
      </c>
    </row>
    <row r="958" s="1" customFormat="1" customHeight="1" spans="1:3">
      <c r="A958" s="4" t="s">
        <v>14</v>
      </c>
      <c r="B958" s="4" t="str">
        <f>"202006113226"</f>
        <v>202006113226</v>
      </c>
      <c r="C958" s="5">
        <v>71.92</v>
      </c>
    </row>
    <row r="959" s="1" customFormat="1" customHeight="1" spans="1:3">
      <c r="A959" s="4" t="s">
        <v>14</v>
      </c>
      <c r="B959" s="4" t="str">
        <f>"202006113227"</f>
        <v>202006113227</v>
      </c>
      <c r="C959" s="5">
        <v>67.91</v>
      </c>
    </row>
    <row r="960" s="1" customFormat="1" customHeight="1" spans="1:3">
      <c r="A960" s="4" t="s">
        <v>14</v>
      </c>
      <c r="B960" s="4" t="str">
        <f>"202006113228"</f>
        <v>202006113228</v>
      </c>
      <c r="C960" s="5">
        <v>51.52</v>
      </c>
    </row>
    <row r="961" s="1" customFormat="1" customHeight="1" spans="1:3">
      <c r="A961" s="4" t="s">
        <v>14</v>
      </c>
      <c r="B961" s="4" t="str">
        <f>"202006113229"</f>
        <v>202006113229</v>
      </c>
      <c r="C961" s="5">
        <v>0</v>
      </c>
    </row>
    <row r="962" s="1" customFormat="1" customHeight="1" spans="1:3">
      <c r="A962" s="4" t="s">
        <v>14</v>
      </c>
      <c r="B962" s="4" t="str">
        <f>"202006113230"</f>
        <v>202006113230</v>
      </c>
      <c r="C962" s="5">
        <v>53.21</v>
      </c>
    </row>
    <row r="963" s="1" customFormat="1" customHeight="1" spans="1:3">
      <c r="A963" s="4" t="s">
        <v>14</v>
      </c>
      <c r="B963" s="4" t="str">
        <f>"202006113301"</f>
        <v>202006113301</v>
      </c>
      <c r="C963" s="5">
        <v>59.85</v>
      </c>
    </row>
    <row r="964" s="1" customFormat="1" customHeight="1" spans="1:3">
      <c r="A964" s="4" t="s">
        <v>14</v>
      </c>
      <c r="B964" s="4" t="str">
        <f>"202006113302"</f>
        <v>202006113302</v>
      </c>
      <c r="C964" s="5">
        <v>61.12</v>
      </c>
    </row>
    <row r="965" s="1" customFormat="1" customHeight="1" spans="1:3">
      <c r="A965" s="4" t="s">
        <v>14</v>
      </c>
      <c r="B965" s="4" t="str">
        <f>"202006113303"</f>
        <v>202006113303</v>
      </c>
      <c r="C965" s="5">
        <v>62.08</v>
      </c>
    </row>
    <row r="966" s="1" customFormat="1" customHeight="1" spans="1:3">
      <c r="A966" s="4" t="s">
        <v>14</v>
      </c>
      <c r="B966" s="4" t="str">
        <f>"202006113304"</f>
        <v>202006113304</v>
      </c>
      <c r="C966" s="5">
        <v>60.17</v>
      </c>
    </row>
    <row r="967" s="1" customFormat="1" customHeight="1" spans="1:3">
      <c r="A967" s="4" t="s">
        <v>14</v>
      </c>
      <c r="B967" s="4" t="str">
        <f>"202006113305"</f>
        <v>202006113305</v>
      </c>
      <c r="C967" s="5">
        <v>68.12</v>
      </c>
    </row>
    <row r="968" s="1" customFormat="1" customHeight="1" spans="1:3">
      <c r="A968" s="4" t="s">
        <v>14</v>
      </c>
      <c r="B968" s="4" t="str">
        <f>"202006113306"</f>
        <v>202006113306</v>
      </c>
      <c r="C968" s="5">
        <v>48.83</v>
      </c>
    </row>
    <row r="969" s="1" customFormat="1" customHeight="1" spans="1:3">
      <c r="A969" s="4" t="s">
        <v>14</v>
      </c>
      <c r="B969" s="4" t="str">
        <f>"202006113307"</f>
        <v>202006113307</v>
      </c>
      <c r="C969" s="5">
        <v>63.61</v>
      </c>
    </row>
    <row r="970" s="1" customFormat="1" customHeight="1" spans="1:3">
      <c r="A970" s="4" t="s">
        <v>14</v>
      </c>
      <c r="B970" s="4" t="str">
        <f>"202006113308"</f>
        <v>202006113308</v>
      </c>
      <c r="C970" s="5">
        <v>61.13</v>
      </c>
    </row>
    <row r="971" s="1" customFormat="1" customHeight="1" spans="1:3">
      <c r="A971" s="4" t="s">
        <v>14</v>
      </c>
      <c r="B971" s="4" t="str">
        <f>"202006113309"</f>
        <v>202006113309</v>
      </c>
      <c r="C971" s="5">
        <v>42.31</v>
      </c>
    </row>
    <row r="972" s="1" customFormat="1" customHeight="1" spans="1:3">
      <c r="A972" s="4" t="s">
        <v>14</v>
      </c>
      <c r="B972" s="4" t="str">
        <f>"202006113310"</f>
        <v>202006113310</v>
      </c>
      <c r="C972" s="5">
        <v>31.39</v>
      </c>
    </row>
    <row r="973" s="1" customFormat="1" customHeight="1" spans="1:3">
      <c r="A973" s="4" t="s">
        <v>14</v>
      </c>
      <c r="B973" s="4" t="str">
        <f>"202006113311"</f>
        <v>202006113311</v>
      </c>
      <c r="C973" s="5">
        <v>52.34</v>
      </c>
    </row>
    <row r="974" s="1" customFormat="1" customHeight="1" spans="1:3">
      <c r="A974" s="4" t="s">
        <v>14</v>
      </c>
      <c r="B974" s="4" t="str">
        <f>"202006113312"</f>
        <v>202006113312</v>
      </c>
      <c r="C974" s="5">
        <v>0</v>
      </c>
    </row>
    <row r="975" s="1" customFormat="1" customHeight="1" spans="1:3">
      <c r="A975" s="4" t="s">
        <v>14</v>
      </c>
      <c r="B975" s="4" t="str">
        <f>"202006113313"</f>
        <v>202006113313</v>
      </c>
      <c r="C975" s="5">
        <v>57.92</v>
      </c>
    </row>
    <row r="976" s="1" customFormat="1" customHeight="1" spans="1:3">
      <c r="A976" s="4" t="s">
        <v>14</v>
      </c>
      <c r="B976" s="4" t="str">
        <f>"202006113314"</f>
        <v>202006113314</v>
      </c>
      <c r="C976" s="5">
        <v>58.68</v>
      </c>
    </row>
    <row r="977" s="1" customFormat="1" customHeight="1" spans="1:3">
      <c r="A977" s="4" t="s">
        <v>14</v>
      </c>
      <c r="B977" s="4" t="str">
        <f>"202006113315"</f>
        <v>202006113315</v>
      </c>
      <c r="C977" s="5">
        <v>54.55</v>
      </c>
    </row>
    <row r="978" s="1" customFormat="1" customHeight="1" spans="1:3">
      <c r="A978" s="4" t="s">
        <v>14</v>
      </c>
      <c r="B978" s="4" t="str">
        <f>"202006113316"</f>
        <v>202006113316</v>
      </c>
      <c r="C978" s="5">
        <v>57.95</v>
      </c>
    </row>
    <row r="979" s="1" customFormat="1" customHeight="1" spans="1:3">
      <c r="A979" s="4" t="s">
        <v>14</v>
      </c>
      <c r="B979" s="4" t="str">
        <f>"202006113317"</f>
        <v>202006113317</v>
      </c>
      <c r="C979" s="5">
        <v>66.74</v>
      </c>
    </row>
    <row r="980" s="1" customFormat="1" customHeight="1" spans="1:3">
      <c r="A980" s="4" t="s">
        <v>14</v>
      </c>
      <c r="B980" s="4" t="str">
        <f>"202006113318"</f>
        <v>202006113318</v>
      </c>
      <c r="C980" s="5">
        <v>55.42</v>
      </c>
    </row>
    <row r="981" s="1" customFormat="1" customHeight="1" spans="1:3">
      <c r="A981" s="4" t="s">
        <v>14</v>
      </c>
      <c r="B981" s="4" t="str">
        <f>"202006113319"</f>
        <v>202006113319</v>
      </c>
      <c r="C981" s="5">
        <v>55.49</v>
      </c>
    </row>
    <row r="982" s="1" customFormat="1" customHeight="1" spans="1:3">
      <c r="A982" s="4" t="s">
        <v>14</v>
      </c>
      <c r="B982" s="4" t="str">
        <f>"202006113320"</f>
        <v>202006113320</v>
      </c>
      <c r="C982" s="5">
        <v>59.14</v>
      </c>
    </row>
    <row r="983" s="1" customFormat="1" customHeight="1" spans="1:3">
      <c r="A983" s="4" t="s">
        <v>14</v>
      </c>
      <c r="B983" s="4" t="str">
        <f>"202006113321"</f>
        <v>202006113321</v>
      </c>
      <c r="C983" s="5">
        <v>46</v>
      </c>
    </row>
    <row r="984" s="1" customFormat="1" customHeight="1" spans="1:3">
      <c r="A984" s="4" t="s">
        <v>14</v>
      </c>
      <c r="B984" s="4" t="str">
        <f>"202006113322"</f>
        <v>202006113322</v>
      </c>
      <c r="C984" s="5">
        <v>57.52</v>
      </c>
    </row>
    <row r="985" s="1" customFormat="1" customHeight="1" spans="1:3">
      <c r="A985" s="4" t="s">
        <v>14</v>
      </c>
      <c r="B985" s="4" t="str">
        <f>"202006113323"</f>
        <v>202006113323</v>
      </c>
      <c r="C985" s="5">
        <v>63.89</v>
      </c>
    </row>
    <row r="986" s="1" customFormat="1" customHeight="1" spans="1:3">
      <c r="A986" s="4" t="s">
        <v>15</v>
      </c>
      <c r="B986" s="4" t="str">
        <f>"202006123324"</f>
        <v>202006123324</v>
      </c>
      <c r="C986" s="5">
        <v>64.29</v>
      </c>
    </row>
    <row r="987" s="1" customFormat="1" customHeight="1" spans="1:3">
      <c r="A987" s="4" t="s">
        <v>15</v>
      </c>
      <c r="B987" s="4" t="str">
        <f>"202006123325"</f>
        <v>202006123325</v>
      </c>
      <c r="C987" s="5">
        <v>43.74</v>
      </c>
    </row>
    <row r="988" s="1" customFormat="1" customHeight="1" spans="1:3">
      <c r="A988" s="4" t="s">
        <v>15</v>
      </c>
      <c r="B988" s="4" t="str">
        <f>"202006123326"</f>
        <v>202006123326</v>
      </c>
      <c r="C988" s="5">
        <v>67.97</v>
      </c>
    </row>
    <row r="989" s="1" customFormat="1" customHeight="1" spans="1:3">
      <c r="A989" s="4" t="s">
        <v>15</v>
      </c>
      <c r="B989" s="4" t="str">
        <f>"202006123327"</f>
        <v>202006123327</v>
      </c>
      <c r="C989" s="5">
        <v>57.25</v>
      </c>
    </row>
    <row r="990" s="1" customFormat="1" customHeight="1" spans="1:3">
      <c r="A990" s="4" t="s">
        <v>15</v>
      </c>
      <c r="B990" s="4" t="str">
        <f>"202006123328"</f>
        <v>202006123328</v>
      </c>
      <c r="C990" s="5">
        <v>45.5</v>
      </c>
    </row>
    <row r="991" s="1" customFormat="1" customHeight="1" spans="1:3">
      <c r="A991" s="4" t="s">
        <v>15</v>
      </c>
      <c r="B991" s="4" t="str">
        <f>"202006123329"</f>
        <v>202006123329</v>
      </c>
      <c r="C991" s="5">
        <v>47.06</v>
      </c>
    </row>
    <row r="992" s="1" customFormat="1" customHeight="1" spans="1:3">
      <c r="A992" s="4" t="s">
        <v>15</v>
      </c>
      <c r="B992" s="4" t="str">
        <f>"202006123330"</f>
        <v>202006123330</v>
      </c>
      <c r="C992" s="5">
        <v>58.45</v>
      </c>
    </row>
    <row r="993" s="1" customFormat="1" customHeight="1" spans="1:3">
      <c r="A993" s="4" t="s">
        <v>15</v>
      </c>
      <c r="B993" s="4" t="str">
        <f>"202006123401"</f>
        <v>202006123401</v>
      </c>
      <c r="C993" s="5">
        <v>50.35</v>
      </c>
    </row>
    <row r="994" s="1" customFormat="1" customHeight="1" spans="1:3">
      <c r="A994" s="4" t="s">
        <v>15</v>
      </c>
      <c r="B994" s="4" t="str">
        <f>"202006123402"</f>
        <v>202006123402</v>
      </c>
      <c r="C994" s="5">
        <v>63.72</v>
      </c>
    </row>
    <row r="995" s="1" customFormat="1" customHeight="1" spans="1:3">
      <c r="A995" s="4" t="s">
        <v>15</v>
      </c>
      <c r="B995" s="4" t="str">
        <f>"202006123403"</f>
        <v>202006123403</v>
      </c>
      <c r="C995" s="5">
        <v>60.2</v>
      </c>
    </row>
    <row r="996" s="1" customFormat="1" customHeight="1" spans="1:3">
      <c r="A996" s="4" t="s">
        <v>15</v>
      </c>
      <c r="B996" s="4" t="str">
        <f>"202006123404"</f>
        <v>202006123404</v>
      </c>
      <c r="C996" s="5">
        <v>53.81</v>
      </c>
    </row>
    <row r="997" s="1" customFormat="1" customHeight="1" spans="1:3">
      <c r="A997" s="4" t="s">
        <v>15</v>
      </c>
      <c r="B997" s="4" t="str">
        <f>"202006123405"</f>
        <v>202006123405</v>
      </c>
      <c r="C997" s="5">
        <v>0</v>
      </c>
    </row>
    <row r="998" s="1" customFormat="1" customHeight="1" spans="1:3">
      <c r="A998" s="4" t="s">
        <v>15</v>
      </c>
      <c r="B998" s="4" t="str">
        <f>"202006123406"</f>
        <v>202006123406</v>
      </c>
      <c r="C998" s="5">
        <v>45.34</v>
      </c>
    </row>
    <row r="999" s="1" customFormat="1" customHeight="1" spans="1:3">
      <c r="A999" s="4" t="s">
        <v>15</v>
      </c>
      <c r="B999" s="4" t="str">
        <f>"202006123407"</f>
        <v>202006123407</v>
      </c>
      <c r="C999" s="5">
        <v>59.03</v>
      </c>
    </row>
    <row r="1000" s="1" customFormat="1" customHeight="1" spans="1:3">
      <c r="A1000" s="4" t="s">
        <v>15</v>
      </c>
      <c r="B1000" s="4" t="str">
        <f>"202006123408"</f>
        <v>202006123408</v>
      </c>
      <c r="C1000" s="5">
        <v>41.8</v>
      </c>
    </row>
    <row r="1001" s="1" customFormat="1" customHeight="1" spans="1:3">
      <c r="A1001" s="4" t="s">
        <v>15</v>
      </c>
      <c r="B1001" s="4" t="str">
        <f>"202006123409"</f>
        <v>202006123409</v>
      </c>
      <c r="C1001" s="5">
        <v>50.81</v>
      </c>
    </row>
    <row r="1002" s="1" customFormat="1" customHeight="1" spans="1:3">
      <c r="A1002" s="4" t="s">
        <v>15</v>
      </c>
      <c r="B1002" s="4" t="str">
        <f>"202006123410"</f>
        <v>202006123410</v>
      </c>
      <c r="C1002" s="5">
        <v>52.87</v>
      </c>
    </row>
    <row r="1003" s="1" customFormat="1" customHeight="1" spans="1:3">
      <c r="A1003" s="4" t="s">
        <v>15</v>
      </c>
      <c r="B1003" s="4" t="str">
        <f>"202006123411"</f>
        <v>202006123411</v>
      </c>
      <c r="C1003" s="5">
        <v>54.45</v>
      </c>
    </row>
    <row r="1004" s="1" customFormat="1" customHeight="1" spans="1:3">
      <c r="A1004" s="4" t="s">
        <v>15</v>
      </c>
      <c r="B1004" s="4" t="str">
        <f>"202006123412"</f>
        <v>202006123412</v>
      </c>
      <c r="C1004" s="5">
        <v>70.03</v>
      </c>
    </row>
    <row r="1005" s="1" customFormat="1" customHeight="1" spans="1:3">
      <c r="A1005" s="4" t="s">
        <v>15</v>
      </c>
      <c r="B1005" s="4" t="str">
        <f>"202006123413"</f>
        <v>202006123413</v>
      </c>
      <c r="C1005" s="5">
        <v>0</v>
      </c>
    </row>
    <row r="1006" s="1" customFormat="1" customHeight="1" spans="1:3">
      <c r="A1006" s="4" t="s">
        <v>15</v>
      </c>
      <c r="B1006" s="4" t="str">
        <f>"202006123414"</f>
        <v>202006123414</v>
      </c>
      <c r="C1006" s="5">
        <v>58.79</v>
      </c>
    </row>
    <row r="1007" s="1" customFormat="1" customHeight="1" spans="1:3">
      <c r="A1007" s="4" t="s">
        <v>15</v>
      </c>
      <c r="B1007" s="4" t="str">
        <f>"202006123415"</f>
        <v>202006123415</v>
      </c>
      <c r="C1007" s="5">
        <v>0</v>
      </c>
    </row>
    <row r="1008" s="1" customFormat="1" customHeight="1" spans="1:3">
      <c r="A1008" s="4" t="s">
        <v>15</v>
      </c>
      <c r="B1008" s="4" t="str">
        <f>"202006123416"</f>
        <v>202006123416</v>
      </c>
      <c r="C1008" s="5">
        <v>70.42</v>
      </c>
    </row>
    <row r="1009" s="1" customFormat="1" customHeight="1" spans="1:3">
      <c r="A1009" s="4" t="s">
        <v>15</v>
      </c>
      <c r="B1009" s="4" t="str">
        <f>"202006123417"</f>
        <v>202006123417</v>
      </c>
      <c r="C1009" s="5">
        <v>0</v>
      </c>
    </row>
    <row r="1010" s="1" customFormat="1" customHeight="1" spans="1:3">
      <c r="A1010" s="4" t="s">
        <v>15</v>
      </c>
      <c r="B1010" s="4" t="str">
        <f>"202006123418"</f>
        <v>202006123418</v>
      </c>
      <c r="C1010" s="5">
        <v>51.53</v>
      </c>
    </row>
    <row r="1011" s="1" customFormat="1" customHeight="1" spans="1:3">
      <c r="A1011" s="4" t="s">
        <v>15</v>
      </c>
      <c r="B1011" s="4" t="str">
        <f>"202006123419"</f>
        <v>202006123419</v>
      </c>
      <c r="C1011" s="5">
        <v>53.69</v>
      </c>
    </row>
    <row r="1012" s="1" customFormat="1" customHeight="1" spans="1:3">
      <c r="A1012" s="4" t="s">
        <v>15</v>
      </c>
      <c r="B1012" s="4" t="str">
        <f>"202006123420"</f>
        <v>202006123420</v>
      </c>
      <c r="C1012" s="5">
        <v>52.15</v>
      </c>
    </row>
    <row r="1013" s="1" customFormat="1" customHeight="1" spans="1:3">
      <c r="A1013" s="4" t="s">
        <v>15</v>
      </c>
      <c r="B1013" s="4" t="str">
        <f>"202006123421"</f>
        <v>202006123421</v>
      </c>
      <c r="C1013" s="5">
        <v>62.18</v>
      </c>
    </row>
    <row r="1014" s="1" customFormat="1" customHeight="1" spans="1:3">
      <c r="A1014" s="4" t="s">
        <v>15</v>
      </c>
      <c r="B1014" s="4" t="str">
        <f>"202006123422"</f>
        <v>202006123422</v>
      </c>
      <c r="C1014" s="5">
        <v>49.31</v>
      </c>
    </row>
    <row r="1015" s="1" customFormat="1" customHeight="1" spans="1:3">
      <c r="A1015" s="4" t="s">
        <v>15</v>
      </c>
      <c r="B1015" s="4" t="str">
        <f>"202006123423"</f>
        <v>202006123423</v>
      </c>
      <c r="C1015" s="5">
        <v>56.62</v>
      </c>
    </row>
    <row r="1016" s="1" customFormat="1" customHeight="1" spans="1:3">
      <c r="A1016" s="4" t="s">
        <v>15</v>
      </c>
      <c r="B1016" s="4" t="str">
        <f>"202006123424"</f>
        <v>202006123424</v>
      </c>
      <c r="C1016" s="5">
        <v>0</v>
      </c>
    </row>
    <row r="1017" s="1" customFormat="1" customHeight="1" spans="1:3">
      <c r="A1017" s="4" t="s">
        <v>15</v>
      </c>
      <c r="B1017" s="4" t="str">
        <f>"202006123425"</f>
        <v>202006123425</v>
      </c>
      <c r="C1017" s="5">
        <v>73.36</v>
      </c>
    </row>
    <row r="1018" s="1" customFormat="1" customHeight="1" spans="1:3">
      <c r="A1018" s="4" t="s">
        <v>15</v>
      </c>
      <c r="B1018" s="4" t="str">
        <f>"202006123426"</f>
        <v>202006123426</v>
      </c>
      <c r="C1018" s="5">
        <v>54.19</v>
      </c>
    </row>
    <row r="1019" s="1" customFormat="1" customHeight="1" spans="1:3">
      <c r="A1019" s="4" t="s">
        <v>15</v>
      </c>
      <c r="B1019" s="4" t="str">
        <f>"202006123427"</f>
        <v>202006123427</v>
      </c>
      <c r="C1019" s="5">
        <v>69.6</v>
      </c>
    </row>
    <row r="1020" s="1" customFormat="1" customHeight="1" spans="1:3">
      <c r="A1020" s="4" t="s">
        <v>15</v>
      </c>
      <c r="B1020" s="4" t="str">
        <f>"202006123428"</f>
        <v>202006123428</v>
      </c>
      <c r="C1020" s="5">
        <v>61.88</v>
      </c>
    </row>
    <row r="1021" s="1" customFormat="1" customHeight="1" spans="1:3">
      <c r="A1021" s="4" t="s">
        <v>15</v>
      </c>
      <c r="B1021" s="4" t="str">
        <f>"202006123429"</f>
        <v>202006123429</v>
      </c>
      <c r="C1021" s="5">
        <v>0</v>
      </c>
    </row>
    <row r="1022" s="1" customFormat="1" customHeight="1" spans="1:3">
      <c r="A1022" s="4" t="s">
        <v>15</v>
      </c>
      <c r="B1022" s="4" t="str">
        <f>"202006123430"</f>
        <v>202006123430</v>
      </c>
      <c r="C1022" s="5">
        <v>52.51</v>
      </c>
    </row>
    <row r="1023" s="1" customFormat="1" customHeight="1" spans="1:3">
      <c r="A1023" s="4" t="s">
        <v>15</v>
      </c>
      <c r="B1023" s="4" t="str">
        <f>"202006123501"</f>
        <v>202006123501</v>
      </c>
      <c r="C1023" s="5">
        <v>54.25</v>
      </c>
    </row>
    <row r="1024" s="1" customFormat="1" customHeight="1" spans="1:3">
      <c r="A1024" s="4" t="s">
        <v>15</v>
      </c>
      <c r="B1024" s="4" t="str">
        <f>"202006123502"</f>
        <v>202006123502</v>
      </c>
      <c r="C1024" s="5">
        <v>67.59</v>
      </c>
    </row>
    <row r="1025" s="1" customFormat="1" customHeight="1" spans="1:3">
      <c r="A1025" s="4" t="s">
        <v>15</v>
      </c>
      <c r="B1025" s="4" t="str">
        <f>"202006123503"</f>
        <v>202006123503</v>
      </c>
      <c r="C1025" s="5">
        <v>60.81</v>
      </c>
    </row>
    <row r="1026" s="1" customFormat="1" customHeight="1" spans="1:3">
      <c r="A1026" s="4" t="s">
        <v>15</v>
      </c>
      <c r="B1026" s="4" t="str">
        <f>"202006123504"</f>
        <v>202006123504</v>
      </c>
      <c r="C1026" s="5">
        <v>55.26</v>
      </c>
    </row>
    <row r="1027" s="1" customFormat="1" customHeight="1" spans="1:3">
      <c r="A1027" s="4" t="s">
        <v>15</v>
      </c>
      <c r="B1027" s="4" t="str">
        <f>"202006123505"</f>
        <v>202006123505</v>
      </c>
      <c r="C1027" s="5">
        <v>0</v>
      </c>
    </row>
    <row r="1028" s="1" customFormat="1" customHeight="1" spans="1:3">
      <c r="A1028" s="4" t="s">
        <v>15</v>
      </c>
      <c r="B1028" s="4" t="str">
        <f>"202006123506"</f>
        <v>202006123506</v>
      </c>
      <c r="C1028" s="5">
        <v>40.51</v>
      </c>
    </row>
    <row r="1029" s="1" customFormat="1" customHeight="1" spans="1:3">
      <c r="A1029" s="4" t="s">
        <v>16</v>
      </c>
      <c r="B1029" s="4" t="str">
        <f>"202006133507"</f>
        <v>202006133507</v>
      </c>
      <c r="C1029" s="5">
        <v>57.82</v>
      </c>
    </row>
    <row r="1030" s="1" customFormat="1" customHeight="1" spans="1:3">
      <c r="A1030" s="4" t="s">
        <v>16</v>
      </c>
      <c r="B1030" s="4" t="str">
        <f>"202006133508"</f>
        <v>202006133508</v>
      </c>
      <c r="C1030" s="5">
        <v>53.62</v>
      </c>
    </row>
    <row r="1031" s="1" customFormat="1" customHeight="1" spans="1:3">
      <c r="A1031" s="4" t="s">
        <v>16</v>
      </c>
      <c r="B1031" s="4" t="str">
        <f>"202006133509"</f>
        <v>202006133509</v>
      </c>
      <c r="C1031" s="5">
        <v>60.75</v>
      </c>
    </row>
    <row r="1032" s="1" customFormat="1" customHeight="1" spans="1:3">
      <c r="A1032" s="4" t="s">
        <v>16</v>
      </c>
      <c r="B1032" s="4" t="str">
        <f>"202006133510"</f>
        <v>202006133510</v>
      </c>
      <c r="C1032" s="5">
        <v>51.69</v>
      </c>
    </row>
    <row r="1033" s="1" customFormat="1" customHeight="1" spans="1:3">
      <c r="A1033" s="4" t="s">
        <v>16</v>
      </c>
      <c r="B1033" s="4" t="str">
        <f>"202006133511"</f>
        <v>202006133511</v>
      </c>
      <c r="C1033" s="5">
        <v>53.98</v>
      </c>
    </row>
    <row r="1034" s="1" customFormat="1" customHeight="1" spans="1:3">
      <c r="A1034" s="4" t="s">
        <v>16</v>
      </c>
      <c r="B1034" s="4" t="str">
        <f>"202006133512"</f>
        <v>202006133512</v>
      </c>
      <c r="C1034" s="5">
        <v>63.59</v>
      </c>
    </row>
    <row r="1035" s="1" customFormat="1" customHeight="1" spans="1:3">
      <c r="A1035" s="4" t="s">
        <v>16</v>
      </c>
      <c r="B1035" s="4" t="str">
        <f>"202006133513"</f>
        <v>202006133513</v>
      </c>
      <c r="C1035" s="5">
        <v>57.59</v>
      </c>
    </row>
    <row r="1036" s="1" customFormat="1" customHeight="1" spans="1:3">
      <c r="A1036" s="4" t="s">
        <v>16</v>
      </c>
      <c r="B1036" s="4" t="str">
        <f>"202006133514"</f>
        <v>202006133514</v>
      </c>
      <c r="C1036" s="5">
        <v>48.51</v>
      </c>
    </row>
    <row r="1037" s="1" customFormat="1" customHeight="1" spans="1:3">
      <c r="A1037" s="4" t="s">
        <v>16</v>
      </c>
      <c r="B1037" s="4" t="str">
        <f>"202006133515"</f>
        <v>202006133515</v>
      </c>
      <c r="C1037" s="5">
        <v>50.43</v>
      </c>
    </row>
    <row r="1038" s="1" customFormat="1" customHeight="1" spans="1:3">
      <c r="A1038" s="4" t="s">
        <v>16</v>
      </c>
      <c r="B1038" s="4" t="str">
        <f>"202006133516"</f>
        <v>202006133516</v>
      </c>
      <c r="C1038" s="5">
        <v>68.42</v>
      </c>
    </row>
    <row r="1039" s="1" customFormat="1" customHeight="1" spans="1:3">
      <c r="A1039" s="4" t="s">
        <v>16</v>
      </c>
      <c r="B1039" s="4" t="str">
        <f>"202006133517"</f>
        <v>202006133517</v>
      </c>
      <c r="C1039" s="5">
        <v>56.43</v>
      </c>
    </row>
    <row r="1040" s="1" customFormat="1" customHeight="1" spans="1:3">
      <c r="A1040" s="4" t="s">
        <v>16</v>
      </c>
      <c r="B1040" s="4" t="str">
        <f>"202006133518"</f>
        <v>202006133518</v>
      </c>
      <c r="C1040" s="5">
        <v>46.63</v>
      </c>
    </row>
    <row r="1041" s="1" customFormat="1" customHeight="1" spans="1:3">
      <c r="A1041" s="4" t="s">
        <v>16</v>
      </c>
      <c r="B1041" s="4" t="str">
        <f>"202006133519"</f>
        <v>202006133519</v>
      </c>
      <c r="C1041" s="5">
        <v>50.34</v>
      </c>
    </row>
    <row r="1042" s="1" customFormat="1" customHeight="1" spans="1:3">
      <c r="A1042" s="4" t="s">
        <v>16</v>
      </c>
      <c r="B1042" s="4" t="str">
        <f>"202006133520"</f>
        <v>202006133520</v>
      </c>
      <c r="C1042" s="5">
        <v>35.33</v>
      </c>
    </row>
    <row r="1043" s="1" customFormat="1" customHeight="1" spans="1:3">
      <c r="A1043" s="4" t="s">
        <v>16</v>
      </c>
      <c r="B1043" s="4" t="str">
        <f>"202006133521"</f>
        <v>202006133521</v>
      </c>
      <c r="C1043" s="5">
        <v>55.5</v>
      </c>
    </row>
    <row r="1044" s="1" customFormat="1" customHeight="1" spans="1:3">
      <c r="A1044" s="4" t="s">
        <v>16</v>
      </c>
      <c r="B1044" s="4" t="str">
        <f>"202006133522"</f>
        <v>202006133522</v>
      </c>
      <c r="C1044" s="5">
        <v>52.79</v>
      </c>
    </row>
    <row r="1045" s="1" customFormat="1" customHeight="1" spans="1:3">
      <c r="A1045" s="4" t="s">
        <v>16</v>
      </c>
      <c r="B1045" s="4" t="str">
        <f>"202006133523"</f>
        <v>202006133523</v>
      </c>
      <c r="C1045" s="5">
        <v>54.29</v>
      </c>
    </row>
    <row r="1046" s="1" customFormat="1" customHeight="1" spans="1:3">
      <c r="A1046" s="4" t="s">
        <v>16</v>
      </c>
      <c r="B1046" s="4" t="str">
        <f>"202006133524"</f>
        <v>202006133524</v>
      </c>
      <c r="C1046" s="5">
        <v>58.47</v>
      </c>
    </row>
    <row r="1047" s="1" customFormat="1" customHeight="1" spans="1:3">
      <c r="A1047" s="4" t="s">
        <v>16</v>
      </c>
      <c r="B1047" s="4" t="str">
        <f>"202006133525"</f>
        <v>202006133525</v>
      </c>
      <c r="C1047" s="5">
        <v>63.95</v>
      </c>
    </row>
    <row r="1048" s="1" customFormat="1" customHeight="1" spans="1:3">
      <c r="A1048" s="4" t="s">
        <v>16</v>
      </c>
      <c r="B1048" s="4" t="str">
        <f>"202006133526"</f>
        <v>202006133526</v>
      </c>
      <c r="C1048" s="5">
        <v>50.13</v>
      </c>
    </row>
    <row r="1049" s="1" customFormat="1" customHeight="1" spans="1:3">
      <c r="A1049" s="4" t="s">
        <v>16</v>
      </c>
      <c r="B1049" s="4" t="str">
        <f>"202006133527"</f>
        <v>202006133527</v>
      </c>
      <c r="C1049" s="5">
        <v>60.83</v>
      </c>
    </row>
    <row r="1050" s="1" customFormat="1" customHeight="1" spans="1:3">
      <c r="A1050" s="4" t="s">
        <v>16</v>
      </c>
      <c r="B1050" s="4" t="str">
        <f>"202006133528"</f>
        <v>202006133528</v>
      </c>
      <c r="C1050" s="5">
        <v>56.62</v>
      </c>
    </row>
    <row r="1051" s="1" customFormat="1" customHeight="1" spans="1:3">
      <c r="A1051" s="4" t="s">
        <v>16</v>
      </c>
      <c r="B1051" s="4" t="str">
        <f>"202006133529"</f>
        <v>202006133529</v>
      </c>
      <c r="C1051" s="5">
        <v>50.97</v>
      </c>
    </row>
    <row r="1052" s="1" customFormat="1" customHeight="1" spans="1:3">
      <c r="A1052" s="4" t="s">
        <v>16</v>
      </c>
      <c r="B1052" s="4" t="str">
        <f>"202006133530"</f>
        <v>202006133530</v>
      </c>
      <c r="C1052" s="5">
        <v>48.83</v>
      </c>
    </row>
    <row r="1053" s="1" customFormat="1" customHeight="1" spans="1:3">
      <c r="A1053" s="4" t="s">
        <v>16</v>
      </c>
      <c r="B1053" s="4" t="str">
        <f>"202006133601"</f>
        <v>202006133601</v>
      </c>
      <c r="C1053" s="5">
        <v>57.68</v>
      </c>
    </row>
    <row r="1054" s="1" customFormat="1" customHeight="1" spans="1:3">
      <c r="A1054" s="4" t="s">
        <v>16</v>
      </c>
      <c r="B1054" s="4" t="str">
        <f>"202006133602"</f>
        <v>202006133602</v>
      </c>
      <c r="C1054" s="5">
        <v>46.58</v>
      </c>
    </row>
    <row r="1055" s="1" customFormat="1" customHeight="1" spans="1:3">
      <c r="A1055" s="4" t="s">
        <v>16</v>
      </c>
      <c r="B1055" s="4" t="str">
        <f>"202006133603"</f>
        <v>202006133603</v>
      </c>
      <c r="C1055" s="5">
        <v>51.43</v>
      </c>
    </row>
    <row r="1056" s="1" customFormat="1" customHeight="1" spans="1:3">
      <c r="A1056" s="4" t="s">
        <v>16</v>
      </c>
      <c r="B1056" s="4" t="str">
        <f>"202006133604"</f>
        <v>202006133604</v>
      </c>
      <c r="C1056" s="5">
        <v>51.42</v>
      </c>
    </row>
    <row r="1057" s="1" customFormat="1" customHeight="1" spans="1:3">
      <c r="A1057" s="4" t="s">
        <v>16</v>
      </c>
      <c r="B1057" s="4" t="str">
        <f>"202006133605"</f>
        <v>202006133605</v>
      </c>
      <c r="C1057" s="5">
        <v>59.15</v>
      </c>
    </row>
    <row r="1058" s="1" customFormat="1" customHeight="1" spans="1:3">
      <c r="A1058" s="4" t="s">
        <v>16</v>
      </c>
      <c r="B1058" s="4" t="str">
        <f>"202006133606"</f>
        <v>202006133606</v>
      </c>
      <c r="C1058" s="5">
        <v>69.5</v>
      </c>
    </row>
    <row r="1059" s="1" customFormat="1" customHeight="1" spans="1:3">
      <c r="A1059" s="4" t="s">
        <v>16</v>
      </c>
      <c r="B1059" s="4" t="str">
        <f>"202006133607"</f>
        <v>202006133607</v>
      </c>
      <c r="C1059" s="5">
        <v>47.19</v>
      </c>
    </row>
    <row r="1060" s="1" customFormat="1" customHeight="1" spans="1:3">
      <c r="A1060" s="4" t="s">
        <v>16</v>
      </c>
      <c r="B1060" s="4" t="str">
        <f>"202006133608"</f>
        <v>202006133608</v>
      </c>
      <c r="C1060" s="5">
        <v>58.2</v>
      </c>
    </row>
    <row r="1061" s="1" customFormat="1" customHeight="1" spans="1:3">
      <c r="A1061" s="4" t="s">
        <v>16</v>
      </c>
      <c r="B1061" s="4" t="str">
        <f>"202006133609"</f>
        <v>202006133609</v>
      </c>
      <c r="C1061" s="5">
        <v>46.69</v>
      </c>
    </row>
    <row r="1062" s="1" customFormat="1" customHeight="1" spans="1:3">
      <c r="A1062" s="4" t="s">
        <v>16</v>
      </c>
      <c r="B1062" s="4" t="str">
        <f>"202006133610"</f>
        <v>202006133610</v>
      </c>
      <c r="C1062" s="5">
        <v>64.19</v>
      </c>
    </row>
    <row r="1063" s="1" customFormat="1" customHeight="1" spans="1:3">
      <c r="A1063" s="4" t="s">
        <v>16</v>
      </c>
      <c r="B1063" s="4" t="str">
        <f>"202006133611"</f>
        <v>202006133611</v>
      </c>
      <c r="C1063" s="5">
        <v>57.16</v>
      </c>
    </row>
    <row r="1064" s="1" customFormat="1" customHeight="1" spans="1:3">
      <c r="A1064" s="4" t="s">
        <v>16</v>
      </c>
      <c r="B1064" s="4" t="str">
        <f>"202006133612"</f>
        <v>202006133612</v>
      </c>
      <c r="C1064" s="5">
        <v>59.29</v>
      </c>
    </row>
    <row r="1065" s="1" customFormat="1" customHeight="1" spans="1:3">
      <c r="A1065" s="4" t="s">
        <v>16</v>
      </c>
      <c r="B1065" s="4" t="str">
        <f>"202006133613"</f>
        <v>202006133613</v>
      </c>
      <c r="C1065" s="5">
        <v>0</v>
      </c>
    </row>
    <row r="1066" s="1" customFormat="1" customHeight="1" spans="1:3">
      <c r="A1066" s="4" t="s">
        <v>16</v>
      </c>
      <c r="B1066" s="4" t="str">
        <f>"202006133614"</f>
        <v>202006133614</v>
      </c>
      <c r="C1066" s="5">
        <v>60.62</v>
      </c>
    </row>
    <row r="1067" s="1" customFormat="1" customHeight="1" spans="1:3">
      <c r="A1067" s="4" t="s">
        <v>16</v>
      </c>
      <c r="B1067" s="4" t="str">
        <f>"202006133615"</f>
        <v>202006133615</v>
      </c>
      <c r="C1067" s="5">
        <v>67.24</v>
      </c>
    </row>
    <row r="1068" s="1" customFormat="1" customHeight="1" spans="1:3">
      <c r="A1068" s="4" t="s">
        <v>16</v>
      </c>
      <c r="B1068" s="4" t="str">
        <f>"202006133616"</f>
        <v>202006133616</v>
      </c>
      <c r="C1068" s="5">
        <v>56.59</v>
      </c>
    </row>
    <row r="1069" s="1" customFormat="1" customHeight="1" spans="1:3">
      <c r="A1069" s="4" t="s">
        <v>16</v>
      </c>
      <c r="B1069" s="4" t="str">
        <f>"202006133617"</f>
        <v>202006133617</v>
      </c>
      <c r="C1069" s="5">
        <v>69.69</v>
      </c>
    </row>
    <row r="1070" s="1" customFormat="1" customHeight="1" spans="1:3">
      <c r="A1070" s="4" t="s">
        <v>16</v>
      </c>
      <c r="B1070" s="4" t="str">
        <f>"202006133618"</f>
        <v>202006133618</v>
      </c>
      <c r="C1070" s="5">
        <v>58.1</v>
      </c>
    </row>
    <row r="1071" s="1" customFormat="1" customHeight="1" spans="1:3">
      <c r="A1071" s="4" t="s">
        <v>16</v>
      </c>
      <c r="B1071" s="4" t="str">
        <f>"202006133619"</f>
        <v>202006133619</v>
      </c>
      <c r="C1071" s="5">
        <v>0</v>
      </c>
    </row>
    <row r="1072" s="1" customFormat="1" customHeight="1" spans="1:3">
      <c r="A1072" s="4" t="s">
        <v>16</v>
      </c>
      <c r="B1072" s="4" t="str">
        <f>"202006133620"</f>
        <v>202006133620</v>
      </c>
      <c r="C1072" s="5">
        <v>56.02</v>
      </c>
    </row>
    <row r="1073" s="1" customFormat="1" customHeight="1" spans="1:3">
      <c r="A1073" s="4" t="s">
        <v>16</v>
      </c>
      <c r="B1073" s="4" t="str">
        <f>"202006133621"</f>
        <v>202006133621</v>
      </c>
      <c r="C1073" s="5">
        <v>59.3</v>
      </c>
    </row>
    <row r="1074" s="1" customFormat="1" customHeight="1" spans="1:3">
      <c r="A1074" s="4" t="s">
        <v>16</v>
      </c>
      <c r="B1074" s="4" t="str">
        <f>"202006133622"</f>
        <v>202006133622</v>
      </c>
      <c r="C1074" s="5">
        <v>39.74</v>
      </c>
    </row>
    <row r="1075" s="1" customFormat="1" customHeight="1" spans="1:3">
      <c r="A1075" s="4" t="s">
        <v>16</v>
      </c>
      <c r="B1075" s="4" t="str">
        <f>"202006133623"</f>
        <v>202006133623</v>
      </c>
      <c r="C1075" s="5">
        <v>0</v>
      </c>
    </row>
    <row r="1076" s="1" customFormat="1" customHeight="1" spans="1:3">
      <c r="A1076" s="4" t="s">
        <v>16</v>
      </c>
      <c r="B1076" s="4" t="str">
        <f>"202006133624"</f>
        <v>202006133624</v>
      </c>
      <c r="C1076" s="5">
        <v>54.36</v>
      </c>
    </row>
    <row r="1077" s="1" customFormat="1" customHeight="1" spans="1:3">
      <c r="A1077" s="4" t="s">
        <v>16</v>
      </c>
      <c r="B1077" s="4" t="str">
        <f>"202006133625"</f>
        <v>202006133625</v>
      </c>
      <c r="C1077" s="5">
        <v>49.42</v>
      </c>
    </row>
    <row r="1078" s="1" customFormat="1" customHeight="1" spans="1:3">
      <c r="A1078" s="4" t="s">
        <v>16</v>
      </c>
      <c r="B1078" s="4" t="str">
        <f>"202006133626"</f>
        <v>202006133626</v>
      </c>
      <c r="C1078" s="5">
        <v>0</v>
      </c>
    </row>
    <row r="1079" s="1" customFormat="1" customHeight="1" spans="1:3">
      <c r="A1079" s="4" t="s">
        <v>16</v>
      </c>
      <c r="B1079" s="4" t="str">
        <f>"202006133627"</f>
        <v>202006133627</v>
      </c>
      <c r="C1079" s="5">
        <v>62.1</v>
      </c>
    </row>
    <row r="1080" s="1" customFormat="1" customHeight="1" spans="1:3">
      <c r="A1080" s="4" t="s">
        <v>16</v>
      </c>
      <c r="B1080" s="4" t="str">
        <f>"202006133628"</f>
        <v>202006133628</v>
      </c>
      <c r="C1080" s="5">
        <v>63.94</v>
      </c>
    </row>
    <row r="1081" s="1" customFormat="1" customHeight="1" spans="1:3">
      <c r="A1081" s="4" t="s">
        <v>16</v>
      </c>
      <c r="B1081" s="4" t="str">
        <f>"202006133629"</f>
        <v>202006133629</v>
      </c>
      <c r="C1081" s="5">
        <v>69.09</v>
      </c>
    </row>
    <row r="1082" s="1" customFormat="1" customHeight="1" spans="1:3">
      <c r="A1082" s="4" t="s">
        <v>16</v>
      </c>
      <c r="B1082" s="4" t="str">
        <f>"202006133630"</f>
        <v>202006133630</v>
      </c>
      <c r="C1082" s="5">
        <v>41.36</v>
      </c>
    </row>
    <row r="1083" s="1" customFormat="1" customHeight="1" spans="1:3">
      <c r="A1083" s="4" t="s">
        <v>16</v>
      </c>
      <c r="B1083" s="4" t="str">
        <f>"202006133701"</f>
        <v>202006133701</v>
      </c>
      <c r="C1083" s="5">
        <v>51.33</v>
      </c>
    </row>
    <row r="1084" s="1" customFormat="1" customHeight="1" spans="1:3">
      <c r="A1084" s="4" t="s">
        <v>16</v>
      </c>
      <c r="B1084" s="4" t="str">
        <f>"202006133702"</f>
        <v>202006133702</v>
      </c>
      <c r="C1084" s="5">
        <v>0</v>
      </c>
    </row>
    <row r="1085" s="1" customFormat="1" customHeight="1" spans="1:3">
      <c r="A1085" s="4" t="s">
        <v>16</v>
      </c>
      <c r="B1085" s="4" t="str">
        <f>"202006133703"</f>
        <v>202006133703</v>
      </c>
      <c r="C1085" s="5">
        <v>72.08</v>
      </c>
    </row>
    <row r="1086" s="1" customFormat="1" customHeight="1" spans="1:3">
      <c r="A1086" s="4" t="s">
        <v>16</v>
      </c>
      <c r="B1086" s="4" t="str">
        <f>"202006133704"</f>
        <v>202006133704</v>
      </c>
      <c r="C1086" s="5">
        <v>47.29</v>
      </c>
    </row>
    <row r="1087" s="1" customFormat="1" customHeight="1" spans="1:3">
      <c r="A1087" s="4" t="s">
        <v>16</v>
      </c>
      <c r="B1087" s="4" t="str">
        <f>"202006133705"</f>
        <v>202006133705</v>
      </c>
      <c r="C1087" s="5">
        <v>59.92</v>
      </c>
    </row>
    <row r="1088" s="1" customFormat="1" customHeight="1" spans="1:3">
      <c r="A1088" s="4" t="s">
        <v>16</v>
      </c>
      <c r="B1088" s="4" t="str">
        <f>"202006133706"</f>
        <v>202006133706</v>
      </c>
      <c r="C1088" s="5">
        <v>49.14</v>
      </c>
    </row>
    <row r="1089" s="1" customFormat="1" customHeight="1" spans="1:3">
      <c r="A1089" s="4" t="s">
        <v>16</v>
      </c>
      <c r="B1089" s="4" t="str">
        <f>"202006133707"</f>
        <v>202006133707</v>
      </c>
      <c r="C1089" s="5">
        <v>60.81</v>
      </c>
    </row>
    <row r="1090" s="1" customFormat="1" customHeight="1" spans="1:3">
      <c r="A1090" s="4" t="s">
        <v>16</v>
      </c>
      <c r="B1090" s="4" t="str">
        <f>"202006133708"</f>
        <v>202006133708</v>
      </c>
      <c r="C1090" s="5">
        <v>56.28</v>
      </c>
    </row>
    <row r="1091" s="1" customFormat="1" customHeight="1" spans="1:3">
      <c r="A1091" s="4" t="s">
        <v>16</v>
      </c>
      <c r="B1091" s="4" t="str">
        <f>"202006133709"</f>
        <v>202006133709</v>
      </c>
      <c r="C1091" s="5">
        <v>66.89</v>
      </c>
    </row>
    <row r="1092" s="1" customFormat="1" customHeight="1" spans="1:3">
      <c r="A1092" s="4" t="s">
        <v>16</v>
      </c>
      <c r="B1092" s="4" t="str">
        <f>"202006133710"</f>
        <v>202006133710</v>
      </c>
      <c r="C1092" s="5">
        <v>47.82</v>
      </c>
    </row>
    <row r="1093" s="1" customFormat="1" customHeight="1" spans="1:3">
      <c r="A1093" s="4" t="s">
        <v>16</v>
      </c>
      <c r="B1093" s="4" t="str">
        <f>"202006133711"</f>
        <v>202006133711</v>
      </c>
      <c r="C1093" s="5">
        <v>54.57</v>
      </c>
    </row>
    <row r="1094" s="1" customFormat="1" customHeight="1" spans="1:3">
      <c r="A1094" s="4" t="s">
        <v>16</v>
      </c>
      <c r="B1094" s="4" t="str">
        <f>"202006133712"</f>
        <v>202006133712</v>
      </c>
      <c r="C1094" s="5">
        <v>48.8</v>
      </c>
    </row>
    <row r="1095" s="1" customFormat="1" customHeight="1" spans="1:3">
      <c r="A1095" s="4" t="s">
        <v>16</v>
      </c>
      <c r="B1095" s="4" t="str">
        <f>"202006133713"</f>
        <v>202006133713</v>
      </c>
      <c r="C1095" s="5">
        <v>53.22</v>
      </c>
    </row>
    <row r="1096" s="1" customFormat="1" customHeight="1" spans="1:3">
      <c r="A1096" s="4" t="s">
        <v>16</v>
      </c>
      <c r="B1096" s="4" t="str">
        <f>"202006133714"</f>
        <v>202006133714</v>
      </c>
      <c r="C1096" s="5">
        <v>55.42</v>
      </c>
    </row>
    <row r="1097" s="1" customFormat="1" customHeight="1" spans="1:3">
      <c r="A1097" s="4" t="s">
        <v>16</v>
      </c>
      <c r="B1097" s="4" t="str">
        <f>"202006133715"</f>
        <v>202006133715</v>
      </c>
      <c r="C1097" s="5">
        <v>51.21</v>
      </c>
    </row>
    <row r="1098" s="1" customFormat="1" customHeight="1" spans="1:3">
      <c r="A1098" s="4" t="s">
        <v>16</v>
      </c>
      <c r="B1098" s="4" t="str">
        <f>"202006133716"</f>
        <v>202006133716</v>
      </c>
      <c r="C1098" s="5">
        <v>0</v>
      </c>
    </row>
    <row r="1099" s="1" customFormat="1" customHeight="1" spans="1:3">
      <c r="A1099" s="4" t="s">
        <v>16</v>
      </c>
      <c r="B1099" s="4" t="str">
        <f>"202006133717"</f>
        <v>202006133717</v>
      </c>
      <c r="C1099" s="5">
        <v>64.45</v>
      </c>
    </row>
    <row r="1100" s="1" customFormat="1" customHeight="1" spans="1:3">
      <c r="A1100" s="4" t="s">
        <v>16</v>
      </c>
      <c r="B1100" s="4" t="str">
        <f>"202006133718"</f>
        <v>202006133718</v>
      </c>
      <c r="C1100" s="5">
        <v>50.41</v>
      </c>
    </row>
    <row r="1101" s="1" customFormat="1" customHeight="1" spans="1:3">
      <c r="A1101" s="4" t="s">
        <v>16</v>
      </c>
      <c r="B1101" s="4" t="str">
        <f>"202006133719"</f>
        <v>202006133719</v>
      </c>
      <c r="C1101" s="5">
        <v>68.44</v>
      </c>
    </row>
    <row r="1102" s="1" customFormat="1" customHeight="1" spans="1:3">
      <c r="A1102" s="4" t="s">
        <v>16</v>
      </c>
      <c r="B1102" s="4" t="str">
        <f>"202006133720"</f>
        <v>202006133720</v>
      </c>
      <c r="C1102" s="5">
        <v>51.23</v>
      </c>
    </row>
    <row r="1103" s="1" customFormat="1" customHeight="1" spans="1:3">
      <c r="A1103" s="4" t="s">
        <v>16</v>
      </c>
      <c r="B1103" s="4" t="str">
        <f>"202006133721"</f>
        <v>202006133721</v>
      </c>
      <c r="C1103" s="5">
        <v>0</v>
      </c>
    </row>
    <row r="1104" s="1" customFormat="1" customHeight="1" spans="1:3">
      <c r="A1104" s="4" t="s">
        <v>16</v>
      </c>
      <c r="B1104" s="4" t="str">
        <f>"202006133722"</f>
        <v>202006133722</v>
      </c>
      <c r="C1104" s="5">
        <v>0</v>
      </c>
    </row>
    <row r="1105" s="1" customFormat="1" customHeight="1" spans="1:3">
      <c r="A1105" s="4" t="s">
        <v>16</v>
      </c>
      <c r="B1105" s="4" t="str">
        <f>"202006133723"</f>
        <v>202006133723</v>
      </c>
      <c r="C1105" s="5">
        <v>57.16</v>
      </c>
    </row>
    <row r="1106" s="1" customFormat="1" customHeight="1" spans="1:3">
      <c r="A1106" s="4" t="s">
        <v>16</v>
      </c>
      <c r="B1106" s="4" t="str">
        <f>"202006133724"</f>
        <v>202006133724</v>
      </c>
      <c r="C1106" s="5">
        <v>69.16</v>
      </c>
    </row>
    <row r="1107" s="1" customFormat="1" customHeight="1" spans="1:3">
      <c r="A1107" s="4" t="s">
        <v>16</v>
      </c>
      <c r="B1107" s="4" t="str">
        <f>"202006133725"</f>
        <v>202006133725</v>
      </c>
      <c r="C1107" s="5">
        <v>63.36</v>
      </c>
    </row>
    <row r="1108" s="1" customFormat="1" customHeight="1" spans="1:3">
      <c r="A1108" s="4" t="s">
        <v>16</v>
      </c>
      <c r="B1108" s="4" t="str">
        <f>"202006133726"</f>
        <v>202006133726</v>
      </c>
      <c r="C1108" s="5">
        <v>0</v>
      </c>
    </row>
    <row r="1109" s="1" customFormat="1" customHeight="1" spans="1:3">
      <c r="A1109" s="4" t="s">
        <v>16</v>
      </c>
      <c r="B1109" s="4" t="str">
        <f>"202006133727"</f>
        <v>202006133727</v>
      </c>
      <c r="C1109" s="5">
        <v>51.54</v>
      </c>
    </row>
    <row r="1110" s="1" customFormat="1" customHeight="1" spans="1:3">
      <c r="A1110" s="4" t="s">
        <v>16</v>
      </c>
      <c r="B1110" s="4" t="str">
        <f>"202006133728"</f>
        <v>202006133728</v>
      </c>
      <c r="C1110" s="5">
        <v>56.59</v>
      </c>
    </row>
    <row r="1111" s="1" customFormat="1" customHeight="1" spans="1:3">
      <c r="A1111" s="4" t="s">
        <v>16</v>
      </c>
      <c r="B1111" s="4" t="str">
        <f>"202006133729"</f>
        <v>202006133729</v>
      </c>
      <c r="C1111" s="5">
        <v>66.8</v>
      </c>
    </row>
    <row r="1112" s="1" customFormat="1" customHeight="1" spans="1:3">
      <c r="A1112" s="4" t="s">
        <v>16</v>
      </c>
      <c r="B1112" s="4" t="str">
        <f>"202006133730"</f>
        <v>202006133730</v>
      </c>
      <c r="C1112" s="5">
        <v>69.66</v>
      </c>
    </row>
    <row r="1113" s="1" customFormat="1" customHeight="1" spans="1:3">
      <c r="A1113" s="4" t="s">
        <v>16</v>
      </c>
      <c r="B1113" s="4" t="str">
        <f>"202006133801"</f>
        <v>202006133801</v>
      </c>
      <c r="C1113" s="5">
        <v>0</v>
      </c>
    </row>
    <row r="1114" s="1" customFormat="1" customHeight="1" spans="1:3">
      <c r="A1114" s="4" t="s">
        <v>16</v>
      </c>
      <c r="B1114" s="4" t="str">
        <f>"202006133802"</f>
        <v>202006133802</v>
      </c>
      <c r="C1114" s="5">
        <v>61.22</v>
      </c>
    </row>
    <row r="1115" s="1" customFormat="1" customHeight="1" spans="1:3">
      <c r="A1115" s="4" t="s">
        <v>16</v>
      </c>
      <c r="B1115" s="4" t="str">
        <f>"202006133803"</f>
        <v>202006133803</v>
      </c>
      <c r="C1115" s="5">
        <v>64.66</v>
      </c>
    </row>
    <row r="1116" s="1" customFormat="1" customHeight="1" spans="1:3">
      <c r="A1116" s="4" t="s">
        <v>16</v>
      </c>
      <c r="B1116" s="4" t="str">
        <f>"202006133804"</f>
        <v>202006133804</v>
      </c>
      <c r="C1116" s="5">
        <v>54.44</v>
      </c>
    </row>
    <row r="1117" s="1" customFormat="1" customHeight="1" spans="1:3">
      <c r="A1117" s="4" t="s">
        <v>16</v>
      </c>
      <c r="B1117" s="4" t="str">
        <f>"202006133805"</f>
        <v>202006133805</v>
      </c>
      <c r="C1117" s="5">
        <v>70.13</v>
      </c>
    </row>
    <row r="1118" s="1" customFormat="1" customHeight="1" spans="1:3">
      <c r="A1118" s="4" t="s">
        <v>16</v>
      </c>
      <c r="B1118" s="4" t="str">
        <f>"202006133806"</f>
        <v>202006133806</v>
      </c>
      <c r="C1118" s="5">
        <v>69.19</v>
      </c>
    </row>
    <row r="1119" s="1" customFormat="1" customHeight="1" spans="1:3">
      <c r="A1119" s="4" t="s">
        <v>16</v>
      </c>
      <c r="B1119" s="4" t="str">
        <f>"202006133807"</f>
        <v>202006133807</v>
      </c>
      <c r="C1119" s="5">
        <v>53.46</v>
      </c>
    </row>
    <row r="1120" s="1" customFormat="1" customHeight="1" spans="1:3">
      <c r="A1120" s="4" t="s">
        <v>16</v>
      </c>
      <c r="B1120" s="4" t="str">
        <f>"202006133808"</f>
        <v>202006133808</v>
      </c>
      <c r="C1120" s="5">
        <v>45.94</v>
      </c>
    </row>
    <row r="1121" s="1" customFormat="1" customHeight="1" spans="1:3">
      <c r="A1121" s="4" t="s">
        <v>16</v>
      </c>
      <c r="B1121" s="4" t="str">
        <f>"202006133809"</f>
        <v>202006133809</v>
      </c>
      <c r="C1121" s="5">
        <v>69</v>
      </c>
    </row>
    <row r="1122" s="1" customFormat="1" customHeight="1" spans="1:3">
      <c r="A1122" s="4" t="s">
        <v>16</v>
      </c>
      <c r="B1122" s="4" t="str">
        <f>"202006133810"</f>
        <v>202006133810</v>
      </c>
      <c r="C1122" s="5">
        <v>68.02</v>
      </c>
    </row>
    <row r="1123" s="1" customFormat="1" customHeight="1" spans="1:3">
      <c r="A1123" s="4" t="s">
        <v>17</v>
      </c>
      <c r="B1123" s="4" t="str">
        <f>"202006143811"</f>
        <v>202006143811</v>
      </c>
      <c r="C1123" s="5">
        <v>56.5</v>
      </c>
    </row>
    <row r="1124" s="1" customFormat="1" customHeight="1" spans="1:3">
      <c r="A1124" s="4" t="s">
        <v>17</v>
      </c>
      <c r="B1124" s="4" t="str">
        <f>"202006143812"</f>
        <v>202006143812</v>
      </c>
      <c r="C1124" s="5">
        <v>0</v>
      </c>
    </row>
    <row r="1125" s="1" customFormat="1" customHeight="1" spans="1:3">
      <c r="A1125" s="4" t="s">
        <v>17</v>
      </c>
      <c r="B1125" s="4" t="str">
        <f>"202006143813"</f>
        <v>202006143813</v>
      </c>
      <c r="C1125" s="5">
        <v>48.05</v>
      </c>
    </row>
    <row r="1126" s="1" customFormat="1" customHeight="1" spans="1:3">
      <c r="A1126" s="4" t="s">
        <v>17</v>
      </c>
      <c r="B1126" s="4" t="str">
        <f>"202006143814"</f>
        <v>202006143814</v>
      </c>
      <c r="C1126" s="5">
        <v>59.07</v>
      </c>
    </row>
    <row r="1127" s="1" customFormat="1" customHeight="1" spans="1:3">
      <c r="A1127" s="4" t="s">
        <v>17</v>
      </c>
      <c r="B1127" s="4" t="str">
        <f>"202006143815"</f>
        <v>202006143815</v>
      </c>
      <c r="C1127" s="5">
        <v>68.67</v>
      </c>
    </row>
    <row r="1128" s="1" customFormat="1" customHeight="1" spans="1:3">
      <c r="A1128" s="4" t="s">
        <v>17</v>
      </c>
      <c r="B1128" s="4" t="str">
        <f>"202006143816"</f>
        <v>202006143816</v>
      </c>
      <c r="C1128" s="5">
        <v>58.69</v>
      </c>
    </row>
    <row r="1129" s="1" customFormat="1" customHeight="1" spans="1:3">
      <c r="A1129" s="4" t="s">
        <v>17</v>
      </c>
      <c r="B1129" s="4" t="str">
        <f>"202006143817"</f>
        <v>202006143817</v>
      </c>
      <c r="C1129" s="5">
        <v>48.99</v>
      </c>
    </row>
    <row r="1130" s="1" customFormat="1" customHeight="1" spans="1:3">
      <c r="A1130" s="4" t="s">
        <v>17</v>
      </c>
      <c r="B1130" s="4" t="str">
        <f>"202006143818"</f>
        <v>202006143818</v>
      </c>
      <c r="C1130" s="5">
        <v>52.29</v>
      </c>
    </row>
    <row r="1131" s="1" customFormat="1" customHeight="1" spans="1:3">
      <c r="A1131" s="4" t="s">
        <v>17</v>
      </c>
      <c r="B1131" s="4" t="str">
        <f>"202006143819"</f>
        <v>202006143819</v>
      </c>
      <c r="C1131" s="5">
        <v>68.12</v>
      </c>
    </row>
    <row r="1132" s="1" customFormat="1" customHeight="1" spans="1:3">
      <c r="A1132" s="4" t="s">
        <v>17</v>
      </c>
      <c r="B1132" s="4" t="str">
        <f>"202006143820"</f>
        <v>202006143820</v>
      </c>
      <c r="C1132" s="5">
        <v>60.07</v>
      </c>
    </row>
    <row r="1133" s="1" customFormat="1" customHeight="1" spans="1:3">
      <c r="A1133" s="4" t="s">
        <v>17</v>
      </c>
      <c r="B1133" s="4" t="str">
        <f>"202006143821"</f>
        <v>202006143821</v>
      </c>
      <c r="C1133" s="5">
        <v>0</v>
      </c>
    </row>
    <row r="1134" s="1" customFormat="1" customHeight="1" spans="1:3">
      <c r="A1134" s="4" t="s">
        <v>17</v>
      </c>
      <c r="B1134" s="4" t="str">
        <f>"202006143822"</f>
        <v>202006143822</v>
      </c>
      <c r="C1134" s="5">
        <v>55.75</v>
      </c>
    </row>
    <row r="1135" s="1" customFormat="1" customHeight="1" spans="1:3">
      <c r="A1135" s="4" t="s">
        <v>17</v>
      </c>
      <c r="B1135" s="4" t="str">
        <f>"202006143823"</f>
        <v>202006143823</v>
      </c>
      <c r="C1135" s="5">
        <v>66.66</v>
      </c>
    </row>
    <row r="1136" s="1" customFormat="1" customHeight="1" spans="1:3">
      <c r="A1136" s="4" t="s">
        <v>17</v>
      </c>
      <c r="B1136" s="4" t="str">
        <f>"202006143824"</f>
        <v>202006143824</v>
      </c>
      <c r="C1136" s="5">
        <v>53.4</v>
      </c>
    </row>
    <row r="1137" s="1" customFormat="1" customHeight="1" spans="1:3">
      <c r="A1137" s="4" t="s">
        <v>17</v>
      </c>
      <c r="B1137" s="4" t="str">
        <f>"202006143825"</f>
        <v>202006143825</v>
      </c>
      <c r="C1137" s="5">
        <v>57.48</v>
      </c>
    </row>
    <row r="1138" s="1" customFormat="1" customHeight="1" spans="1:3">
      <c r="A1138" s="4" t="s">
        <v>17</v>
      </c>
      <c r="B1138" s="4" t="str">
        <f>"202006143826"</f>
        <v>202006143826</v>
      </c>
      <c r="C1138" s="5">
        <v>58.34</v>
      </c>
    </row>
    <row r="1139" s="1" customFormat="1" customHeight="1" spans="1:3">
      <c r="A1139" s="4" t="s">
        <v>17</v>
      </c>
      <c r="B1139" s="4" t="str">
        <f>"202006143827"</f>
        <v>202006143827</v>
      </c>
      <c r="C1139" s="5">
        <v>63.84</v>
      </c>
    </row>
    <row r="1140" s="1" customFormat="1" customHeight="1" spans="1:3">
      <c r="A1140" s="4" t="s">
        <v>17</v>
      </c>
      <c r="B1140" s="4" t="str">
        <f>"202006143828"</f>
        <v>202006143828</v>
      </c>
      <c r="C1140" s="5">
        <v>52.85</v>
      </c>
    </row>
    <row r="1141" s="1" customFormat="1" customHeight="1" spans="1:3">
      <c r="A1141" s="4" t="s">
        <v>17</v>
      </c>
      <c r="B1141" s="4" t="str">
        <f>"202006143829"</f>
        <v>202006143829</v>
      </c>
      <c r="C1141" s="5">
        <v>64.53</v>
      </c>
    </row>
    <row r="1142" s="1" customFormat="1" customHeight="1" spans="1:3">
      <c r="A1142" s="4" t="s">
        <v>17</v>
      </c>
      <c r="B1142" s="4" t="str">
        <f>"202006143830"</f>
        <v>202006143830</v>
      </c>
      <c r="C1142" s="5">
        <v>64.34</v>
      </c>
    </row>
    <row r="1143" s="1" customFormat="1" customHeight="1" spans="1:3">
      <c r="A1143" s="4" t="s">
        <v>17</v>
      </c>
      <c r="B1143" s="4" t="str">
        <f>"202006143901"</f>
        <v>202006143901</v>
      </c>
      <c r="C1143" s="5">
        <v>68.24</v>
      </c>
    </row>
    <row r="1144" s="1" customFormat="1" customHeight="1" spans="1:3">
      <c r="A1144" s="4" t="s">
        <v>17</v>
      </c>
      <c r="B1144" s="4" t="str">
        <f>"202006143902"</f>
        <v>202006143902</v>
      </c>
      <c r="C1144" s="5">
        <v>63.08</v>
      </c>
    </row>
    <row r="1145" s="1" customFormat="1" customHeight="1" spans="1:3">
      <c r="A1145" s="4" t="s">
        <v>17</v>
      </c>
      <c r="B1145" s="4" t="str">
        <f>"202006143903"</f>
        <v>202006143903</v>
      </c>
      <c r="C1145" s="5">
        <v>63.03</v>
      </c>
    </row>
    <row r="1146" s="1" customFormat="1" customHeight="1" spans="1:3">
      <c r="A1146" s="4" t="s">
        <v>17</v>
      </c>
      <c r="B1146" s="4" t="str">
        <f>"202006143904"</f>
        <v>202006143904</v>
      </c>
      <c r="C1146" s="5">
        <v>53.31</v>
      </c>
    </row>
    <row r="1147" s="1" customFormat="1" customHeight="1" spans="1:3">
      <c r="A1147" s="4" t="s">
        <v>17</v>
      </c>
      <c r="B1147" s="4" t="str">
        <f>"202006143905"</f>
        <v>202006143905</v>
      </c>
      <c r="C1147" s="5">
        <v>55.69</v>
      </c>
    </row>
    <row r="1148" s="1" customFormat="1" customHeight="1" spans="1:3">
      <c r="A1148" s="4" t="s">
        <v>17</v>
      </c>
      <c r="B1148" s="4" t="str">
        <f>"202006143906"</f>
        <v>202006143906</v>
      </c>
      <c r="C1148" s="5">
        <v>60.89</v>
      </c>
    </row>
    <row r="1149" s="1" customFormat="1" customHeight="1" spans="1:3">
      <c r="A1149" s="4" t="s">
        <v>17</v>
      </c>
      <c r="B1149" s="4" t="str">
        <f>"202006143907"</f>
        <v>202006143907</v>
      </c>
      <c r="C1149" s="5">
        <v>49.9</v>
      </c>
    </row>
    <row r="1150" s="1" customFormat="1" customHeight="1" spans="1:3">
      <c r="A1150" s="4" t="s">
        <v>17</v>
      </c>
      <c r="B1150" s="4" t="str">
        <f>"202006143908"</f>
        <v>202006143908</v>
      </c>
      <c r="C1150" s="5">
        <v>49.61</v>
      </c>
    </row>
    <row r="1151" s="1" customFormat="1" customHeight="1" spans="1:3">
      <c r="A1151" s="4" t="s">
        <v>17</v>
      </c>
      <c r="B1151" s="4" t="str">
        <f>"202006143909"</f>
        <v>202006143909</v>
      </c>
      <c r="C1151" s="5">
        <v>47.45</v>
      </c>
    </row>
    <row r="1152" s="1" customFormat="1" customHeight="1" spans="1:3">
      <c r="A1152" s="4" t="s">
        <v>17</v>
      </c>
      <c r="B1152" s="4" t="str">
        <f>"202006143910"</f>
        <v>202006143910</v>
      </c>
      <c r="C1152" s="5">
        <v>49.29</v>
      </c>
    </row>
    <row r="1153" s="1" customFormat="1" customHeight="1" spans="1:3">
      <c r="A1153" s="4" t="s">
        <v>17</v>
      </c>
      <c r="B1153" s="4" t="str">
        <f>"202006143911"</f>
        <v>202006143911</v>
      </c>
      <c r="C1153" s="5">
        <v>58.51</v>
      </c>
    </row>
    <row r="1154" s="1" customFormat="1" customHeight="1" spans="1:3">
      <c r="A1154" s="4" t="s">
        <v>17</v>
      </c>
      <c r="B1154" s="4" t="str">
        <f>"202006143912"</f>
        <v>202006143912</v>
      </c>
      <c r="C1154" s="5">
        <v>63.39</v>
      </c>
    </row>
    <row r="1155" s="1" customFormat="1" customHeight="1" spans="1:3">
      <c r="A1155" s="4" t="s">
        <v>17</v>
      </c>
      <c r="B1155" s="4" t="str">
        <f>"202006143913"</f>
        <v>202006143913</v>
      </c>
      <c r="C1155" s="5">
        <v>41.22</v>
      </c>
    </row>
    <row r="1156" s="1" customFormat="1" customHeight="1" spans="1:3">
      <c r="A1156" s="4" t="s">
        <v>17</v>
      </c>
      <c r="B1156" s="4" t="str">
        <f>"202006143914"</f>
        <v>202006143914</v>
      </c>
      <c r="C1156" s="5">
        <v>53.23</v>
      </c>
    </row>
    <row r="1157" s="1" customFormat="1" customHeight="1" spans="1:3">
      <c r="A1157" s="4" t="s">
        <v>17</v>
      </c>
      <c r="B1157" s="4" t="str">
        <f>"202006143915"</f>
        <v>202006143915</v>
      </c>
      <c r="C1157" s="5">
        <v>67.32</v>
      </c>
    </row>
    <row r="1158" s="1" customFormat="1" customHeight="1" spans="1:3">
      <c r="A1158" s="4" t="s">
        <v>17</v>
      </c>
      <c r="B1158" s="4" t="str">
        <f>"202006143916"</f>
        <v>202006143916</v>
      </c>
      <c r="C1158" s="5">
        <v>67.88</v>
      </c>
    </row>
    <row r="1159" s="1" customFormat="1" customHeight="1" spans="1:3">
      <c r="A1159" s="4" t="s">
        <v>18</v>
      </c>
      <c r="B1159" s="4" t="str">
        <f>"202006153917"</f>
        <v>202006153917</v>
      </c>
      <c r="C1159" s="5">
        <v>56.5</v>
      </c>
    </row>
    <row r="1160" s="1" customFormat="1" customHeight="1" spans="1:3">
      <c r="A1160" s="4" t="s">
        <v>18</v>
      </c>
      <c r="B1160" s="4" t="str">
        <f>"202006153918"</f>
        <v>202006153918</v>
      </c>
      <c r="C1160" s="5">
        <v>49.8</v>
      </c>
    </row>
    <row r="1161" s="1" customFormat="1" customHeight="1" spans="1:3">
      <c r="A1161" s="4" t="s">
        <v>18</v>
      </c>
      <c r="B1161" s="4" t="str">
        <f>"202006153919"</f>
        <v>202006153919</v>
      </c>
      <c r="C1161" s="5">
        <v>66.45</v>
      </c>
    </row>
    <row r="1162" s="1" customFormat="1" customHeight="1" spans="1:3">
      <c r="A1162" s="4" t="s">
        <v>18</v>
      </c>
      <c r="B1162" s="4" t="str">
        <f>"202006153920"</f>
        <v>202006153920</v>
      </c>
      <c r="C1162" s="5">
        <v>49.39</v>
      </c>
    </row>
    <row r="1163" s="1" customFormat="1" customHeight="1" spans="1:3">
      <c r="A1163" s="4" t="s">
        <v>18</v>
      </c>
      <c r="B1163" s="4" t="str">
        <f>"202006153921"</f>
        <v>202006153921</v>
      </c>
      <c r="C1163" s="5">
        <v>60.86</v>
      </c>
    </row>
    <row r="1164" s="1" customFormat="1" customHeight="1" spans="1:3">
      <c r="A1164" s="4" t="s">
        <v>18</v>
      </c>
      <c r="B1164" s="4" t="str">
        <f>"202006153922"</f>
        <v>202006153922</v>
      </c>
      <c r="C1164" s="5">
        <v>52.52</v>
      </c>
    </row>
    <row r="1165" s="1" customFormat="1" customHeight="1" spans="1:3">
      <c r="A1165" s="4" t="s">
        <v>18</v>
      </c>
      <c r="B1165" s="4" t="str">
        <f>"202006153923"</f>
        <v>202006153923</v>
      </c>
      <c r="C1165" s="5">
        <v>0</v>
      </c>
    </row>
    <row r="1166" s="1" customFormat="1" customHeight="1" spans="1:3">
      <c r="A1166" s="4" t="s">
        <v>18</v>
      </c>
      <c r="B1166" s="4" t="str">
        <f>"202006153924"</f>
        <v>202006153924</v>
      </c>
      <c r="C1166" s="5">
        <v>57.09</v>
      </c>
    </row>
    <row r="1167" s="1" customFormat="1" customHeight="1" spans="1:3">
      <c r="A1167" s="4" t="s">
        <v>18</v>
      </c>
      <c r="B1167" s="4" t="str">
        <f>"202006153925"</f>
        <v>202006153925</v>
      </c>
      <c r="C1167" s="5">
        <v>49.43</v>
      </c>
    </row>
    <row r="1168" s="1" customFormat="1" customHeight="1" spans="1:3">
      <c r="A1168" s="4" t="s">
        <v>18</v>
      </c>
      <c r="B1168" s="4" t="str">
        <f>"202006153926"</f>
        <v>202006153926</v>
      </c>
      <c r="C1168" s="5">
        <v>48.85</v>
      </c>
    </row>
    <row r="1169" s="1" customFormat="1" customHeight="1" spans="1:3">
      <c r="A1169" s="4" t="s">
        <v>18</v>
      </c>
      <c r="B1169" s="4" t="str">
        <f>"202006153927"</f>
        <v>202006153927</v>
      </c>
      <c r="C1169" s="5">
        <v>66.33</v>
      </c>
    </row>
    <row r="1170" s="1" customFormat="1" customHeight="1" spans="1:3">
      <c r="A1170" s="4" t="s">
        <v>18</v>
      </c>
      <c r="B1170" s="4" t="str">
        <f>"202006153928"</f>
        <v>202006153928</v>
      </c>
      <c r="C1170" s="5">
        <v>53.6</v>
      </c>
    </row>
    <row r="1171" s="1" customFormat="1" customHeight="1" spans="1:3">
      <c r="A1171" s="4" t="s">
        <v>18</v>
      </c>
      <c r="B1171" s="4" t="str">
        <f>"202006153929"</f>
        <v>202006153929</v>
      </c>
      <c r="C1171" s="5">
        <v>46.46</v>
      </c>
    </row>
    <row r="1172" s="1" customFormat="1" customHeight="1" spans="1:3">
      <c r="A1172" s="4" t="s">
        <v>18</v>
      </c>
      <c r="B1172" s="4" t="str">
        <f>"202006153930"</f>
        <v>202006153930</v>
      </c>
      <c r="C1172" s="5">
        <v>55.62</v>
      </c>
    </row>
    <row r="1173" s="1" customFormat="1" customHeight="1" spans="1:3">
      <c r="A1173" s="4" t="s">
        <v>18</v>
      </c>
      <c r="B1173" s="4" t="str">
        <f>"202006154001"</f>
        <v>202006154001</v>
      </c>
      <c r="C1173" s="5">
        <v>57.44</v>
      </c>
    </row>
    <row r="1174" s="1" customFormat="1" customHeight="1" spans="1:3">
      <c r="A1174" s="4" t="s">
        <v>18</v>
      </c>
      <c r="B1174" s="4" t="str">
        <f>"202006154002"</f>
        <v>202006154002</v>
      </c>
      <c r="C1174" s="5">
        <v>0</v>
      </c>
    </row>
    <row r="1175" s="1" customFormat="1" customHeight="1" spans="1:3">
      <c r="A1175" s="4" t="s">
        <v>18</v>
      </c>
      <c r="B1175" s="4" t="str">
        <f>"202006154003"</f>
        <v>202006154003</v>
      </c>
      <c r="C1175" s="5">
        <v>62.68</v>
      </c>
    </row>
    <row r="1176" s="1" customFormat="1" customHeight="1" spans="1:3">
      <c r="A1176" s="4" t="s">
        <v>18</v>
      </c>
      <c r="B1176" s="4" t="str">
        <f>"202006154004"</f>
        <v>202006154004</v>
      </c>
      <c r="C1176" s="5">
        <v>48.61</v>
      </c>
    </row>
    <row r="1177" s="1" customFormat="1" customHeight="1" spans="1:3">
      <c r="A1177" s="4" t="s">
        <v>18</v>
      </c>
      <c r="B1177" s="4" t="str">
        <f>"202006154005"</f>
        <v>202006154005</v>
      </c>
      <c r="C1177" s="5">
        <v>68</v>
      </c>
    </row>
    <row r="1178" s="1" customFormat="1" customHeight="1" spans="1:3">
      <c r="A1178" s="4" t="s">
        <v>18</v>
      </c>
      <c r="B1178" s="4" t="str">
        <f>"202006154006"</f>
        <v>202006154006</v>
      </c>
      <c r="C1178" s="5">
        <v>0</v>
      </c>
    </row>
    <row r="1179" s="1" customFormat="1" customHeight="1" spans="1:3">
      <c r="A1179" s="4" t="s">
        <v>18</v>
      </c>
      <c r="B1179" s="4" t="str">
        <f>"202006154007"</f>
        <v>202006154007</v>
      </c>
      <c r="C1179" s="5">
        <v>46.35</v>
      </c>
    </row>
    <row r="1180" s="1" customFormat="1" customHeight="1" spans="1:3">
      <c r="A1180" s="4" t="s">
        <v>18</v>
      </c>
      <c r="B1180" s="4" t="str">
        <f>"202006154008"</f>
        <v>202006154008</v>
      </c>
      <c r="C1180" s="5">
        <v>63.53</v>
      </c>
    </row>
    <row r="1181" s="1" customFormat="1" customHeight="1" spans="1:3">
      <c r="A1181" s="4" t="s">
        <v>18</v>
      </c>
      <c r="B1181" s="4" t="str">
        <f>"202006154009"</f>
        <v>202006154009</v>
      </c>
      <c r="C1181" s="5">
        <v>0</v>
      </c>
    </row>
    <row r="1182" s="1" customFormat="1" customHeight="1" spans="1:3">
      <c r="A1182" s="4" t="s">
        <v>18</v>
      </c>
      <c r="B1182" s="4" t="str">
        <f>"202006154010"</f>
        <v>202006154010</v>
      </c>
      <c r="C1182" s="5">
        <v>48.67</v>
      </c>
    </row>
    <row r="1183" s="1" customFormat="1" customHeight="1" spans="1:3">
      <c r="A1183" s="4" t="s">
        <v>18</v>
      </c>
      <c r="B1183" s="4" t="str">
        <f>"202006154011"</f>
        <v>202006154011</v>
      </c>
      <c r="C1183" s="5">
        <v>53.25</v>
      </c>
    </row>
    <row r="1184" s="1" customFormat="1" customHeight="1" spans="1:3">
      <c r="A1184" s="4" t="s">
        <v>19</v>
      </c>
      <c r="B1184" s="4" t="str">
        <f>"202006164012"</f>
        <v>202006164012</v>
      </c>
      <c r="C1184" s="5">
        <v>67.42</v>
      </c>
    </row>
    <row r="1185" s="1" customFormat="1" customHeight="1" spans="1:3">
      <c r="A1185" s="4" t="s">
        <v>19</v>
      </c>
      <c r="B1185" s="4" t="str">
        <f>"202006164013"</f>
        <v>202006164013</v>
      </c>
      <c r="C1185" s="5">
        <v>53.33</v>
      </c>
    </row>
    <row r="1186" s="1" customFormat="1" customHeight="1" spans="1:3">
      <c r="A1186" s="4" t="s">
        <v>19</v>
      </c>
      <c r="B1186" s="4" t="str">
        <f>"202006164014"</f>
        <v>202006164014</v>
      </c>
      <c r="C1186" s="5">
        <v>56.83</v>
      </c>
    </row>
    <row r="1187" s="1" customFormat="1" customHeight="1" spans="1:3">
      <c r="A1187" s="4" t="s">
        <v>19</v>
      </c>
      <c r="B1187" s="4" t="str">
        <f>"202006164015"</f>
        <v>202006164015</v>
      </c>
      <c r="C1187" s="5">
        <v>55.35</v>
      </c>
    </row>
    <row r="1188" s="1" customFormat="1" customHeight="1" spans="1:3">
      <c r="A1188" s="4" t="s">
        <v>19</v>
      </c>
      <c r="B1188" s="4" t="str">
        <f>"202006164016"</f>
        <v>202006164016</v>
      </c>
      <c r="C1188" s="5">
        <v>61.68</v>
      </c>
    </row>
    <row r="1189" s="1" customFormat="1" customHeight="1" spans="1:3">
      <c r="A1189" s="4" t="s">
        <v>19</v>
      </c>
      <c r="B1189" s="4" t="str">
        <f>"202006164017"</f>
        <v>202006164017</v>
      </c>
      <c r="C1189" s="5">
        <v>61.44</v>
      </c>
    </row>
    <row r="1190" s="1" customFormat="1" customHeight="1" spans="1:3">
      <c r="A1190" s="4" t="s">
        <v>19</v>
      </c>
      <c r="B1190" s="4" t="str">
        <f>"202006164018"</f>
        <v>202006164018</v>
      </c>
      <c r="C1190" s="5">
        <v>45.43</v>
      </c>
    </row>
    <row r="1191" s="1" customFormat="1" customHeight="1" spans="1:3">
      <c r="A1191" s="4" t="s">
        <v>19</v>
      </c>
      <c r="B1191" s="4" t="str">
        <f>"202006164019"</f>
        <v>202006164019</v>
      </c>
      <c r="C1191" s="5">
        <v>55.01</v>
      </c>
    </row>
    <row r="1192" s="1" customFormat="1" customHeight="1" spans="1:3">
      <c r="A1192" s="4" t="s">
        <v>19</v>
      </c>
      <c r="B1192" s="4" t="str">
        <f>"202006164020"</f>
        <v>202006164020</v>
      </c>
      <c r="C1192" s="5">
        <v>54.9</v>
      </c>
    </row>
    <row r="1193" s="1" customFormat="1" customHeight="1" spans="1:3">
      <c r="A1193" s="4" t="s">
        <v>19</v>
      </c>
      <c r="B1193" s="4" t="str">
        <f>"202006164021"</f>
        <v>202006164021</v>
      </c>
      <c r="C1193" s="5">
        <v>44.4</v>
      </c>
    </row>
    <row r="1194" s="1" customFormat="1" customHeight="1" spans="1:3">
      <c r="A1194" s="4" t="s">
        <v>19</v>
      </c>
      <c r="B1194" s="4" t="str">
        <f>"202006164022"</f>
        <v>202006164022</v>
      </c>
      <c r="C1194" s="5">
        <v>44.51</v>
      </c>
    </row>
    <row r="1195" s="1" customFormat="1" customHeight="1" spans="1:3">
      <c r="A1195" s="4" t="s">
        <v>19</v>
      </c>
      <c r="B1195" s="4" t="str">
        <f>"202006164023"</f>
        <v>202006164023</v>
      </c>
      <c r="C1195" s="5">
        <v>69.77</v>
      </c>
    </row>
    <row r="1196" s="1" customFormat="1" customHeight="1" spans="1:3">
      <c r="A1196" s="4" t="s">
        <v>19</v>
      </c>
      <c r="B1196" s="4" t="str">
        <f>"202006164024"</f>
        <v>202006164024</v>
      </c>
      <c r="C1196" s="5">
        <v>52.27</v>
      </c>
    </row>
    <row r="1197" s="1" customFormat="1" customHeight="1" spans="1:3">
      <c r="A1197" s="4" t="s">
        <v>19</v>
      </c>
      <c r="B1197" s="4" t="str">
        <f>"202006164025"</f>
        <v>202006164025</v>
      </c>
      <c r="C1197" s="5">
        <v>0</v>
      </c>
    </row>
    <row r="1198" s="1" customFormat="1" customHeight="1" spans="1:3">
      <c r="A1198" s="4" t="s">
        <v>19</v>
      </c>
      <c r="B1198" s="4" t="str">
        <f>"202006164026"</f>
        <v>202006164026</v>
      </c>
      <c r="C1198" s="5">
        <v>50.18</v>
      </c>
    </row>
    <row r="1199" s="1" customFormat="1" customHeight="1" spans="1:3">
      <c r="A1199" s="4" t="s">
        <v>19</v>
      </c>
      <c r="B1199" s="4" t="str">
        <f>"202006164027"</f>
        <v>202006164027</v>
      </c>
      <c r="C1199" s="5">
        <v>53.53</v>
      </c>
    </row>
    <row r="1200" s="1" customFormat="1" customHeight="1" spans="1:3">
      <c r="A1200" s="4" t="s">
        <v>19</v>
      </c>
      <c r="B1200" s="4" t="str">
        <f>"202006164028"</f>
        <v>202006164028</v>
      </c>
      <c r="C1200" s="5">
        <v>40.93</v>
      </c>
    </row>
    <row r="1201" s="1" customFormat="1" customHeight="1" spans="1:3">
      <c r="A1201" s="4" t="s">
        <v>19</v>
      </c>
      <c r="B1201" s="4" t="str">
        <f>"202006164029"</f>
        <v>202006164029</v>
      </c>
      <c r="C1201" s="5">
        <v>20.38</v>
      </c>
    </row>
    <row r="1202" s="1" customFormat="1" customHeight="1" spans="1:3">
      <c r="A1202" s="4" t="s">
        <v>19</v>
      </c>
      <c r="B1202" s="4" t="str">
        <f>"202006164030"</f>
        <v>202006164030</v>
      </c>
      <c r="C1202" s="5">
        <v>52.13</v>
      </c>
    </row>
    <row r="1203" s="1" customFormat="1" customHeight="1" spans="1:3">
      <c r="A1203" s="4" t="s">
        <v>19</v>
      </c>
      <c r="B1203" s="4" t="str">
        <f>"202006164101"</f>
        <v>202006164101</v>
      </c>
      <c r="C1203" s="5">
        <v>55.26</v>
      </c>
    </row>
    <row r="1204" s="1" customFormat="1" customHeight="1" spans="1:3">
      <c r="A1204" s="4" t="s">
        <v>19</v>
      </c>
      <c r="B1204" s="4" t="str">
        <f>"202006164102"</f>
        <v>202006164102</v>
      </c>
      <c r="C1204" s="5">
        <v>52.31</v>
      </c>
    </row>
    <row r="1205" s="1" customFormat="1" customHeight="1" spans="1:3">
      <c r="A1205" s="4" t="s">
        <v>19</v>
      </c>
      <c r="B1205" s="4" t="str">
        <f>"202006164103"</f>
        <v>202006164103</v>
      </c>
      <c r="C1205" s="5">
        <v>60.86</v>
      </c>
    </row>
    <row r="1206" s="1" customFormat="1" customHeight="1" spans="1:3">
      <c r="A1206" s="4" t="s">
        <v>19</v>
      </c>
      <c r="B1206" s="4" t="str">
        <f>"202006164104"</f>
        <v>202006164104</v>
      </c>
      <c r="C1206" s="5">
        <v>0</v>
      </c>
    </row>
    <row r="1207" s="1" customFormat="1" customHeight="1" spans="1:3">
      <c r="A1207" s="4" t="s">
        <v>19</v>
      </c>
      <c r="B1207" s="4" t="str">
        <f>"202006164105"</f>
        <v>202006164105</v>
      </c>
      <c r="C1207" s="5">
        <v>51.65</v>
      </c>
    </row>
    <row r="1208" s="1" customFormat="1" customHeight="1" spans="1:3">
      <c r="A1208" s="4" t="s">
        <v>19</v>
      </c>
      <c r="B1208" s="4" t="str">
        <f>"202006164106"</f>
        <v>202006164106</v>
      </c>
      <c r="C1208" s="5">
        <v>46.68</v>
      </c>
    </row>
    <row r="1209" s="1" customFormat="1" customHeight="1" spans="1:3">
      <c r="A1209" s="4" t="s">
        <v>19</v>
      </c>
      <c r="B1209" s="4" t="str">
        <f>"202006164107"</f>
        <v>202006164107</v>
      </c>
      <c r="C1209" s="5">
        <v>58.38</v>
      </c>
    </row>
    <row r="1210" s="1" customFormat="1" customHeight="1" spans="1:3">
      <c r="A1210" s="4" t="s">
        <v>19</v>
      </c>
      <c r="B1210" s="4" t="str">
        <f>"202006164108"</f>
        <v>202006164108</v>
      </c>
      <c r="C1210" s="5">
        <v>58.58</v>
      </c>
    </row>
    <row r="1211" s="1" customFormat="1" customHeight="1" spans="1:3">
      <c r="A1211" s="4" t="s">
        <v>19</v>
      </c>
      <c r="B1211" s="4" t="str">
        <f>"202006164109"</f>
        <v>202006164109</v>
      </c>
      <c r="C1211" s="5">
        <v>56.77</v>
      </c>
    </row>
    <row r="1212" s="1" customFormat="1" customHeight="1" spans="1:3">
      <c r="A1212" s="4" t="s">
        <v>19</v>
      </c>
      <c r="B1212" s="4" t="str">
        <f>"202006164110"</f>
        <v>202006164110</v>
      </c>
      <c r="C1212" s="5">
        <v>62.53</v>
      </c>
    </row>
    <row r="1213" s="1" customFormat="1" customHeight="1" spans="1:3">
      <c r="A1213" s="4" t="s">
        <v>19</v>
      </c>
      <c r="B1213" s="4" t="str">
        <f>"202006164111"</f>
        <v>202006164111</v>
      </c>
      <c r="C1213" s="5">
        <v>58.73</v>
      </c>
    </row>
    <row r="1214" s="1" customFormat="1" customHeight="1" spans="1:3">
      <c r="A1214" s="4" t="s">
        <v>19</v>
      </c>
      <c r="B1214" s="4" t="str">
        <f>"202006164112"</f>
        <v>202006164112</v>
      </c>
      <c r="C1214" s="5">
        <v>57.11</v>
      </c>
    </row>
    <row r="1215" s="1" customFormat="1" customHeight="1" spans="1:3">
      <c r="A1215" s="4" t="s">
        <v>19</v>
      </c>
      <c r="B1215" s="4" t="str">
        <f>"202006164113"</f>
        <v>202006164113</v>
      </c>
      <c r="C1215" s="5">
        <v>49.31</v>
      </c>
    </row>
    <row r="1216" s="1" customFormat="1" customHeight="1" spans="1:3">
      <c r="A1216" s="4" t="s">
        <v>19</v>
      </c>
      <c r="B1216" s="4" t="str">
        <f>"202006164114"</f>
        <v>202006164114</v>
      </c>
      <c r="C1216" s="5">
        <v>68.95</v>
      </c>
    </row>
    <row r="1217" s="1" customFormat="1" customHeight="1" spans="1:3">
      <c r="A1217" s="4" t="s">
        <v>19</v>
      </c>
      <c r="B1217" s="4" t="str">
        <f>"202006164115"</f>
        <v>202006164115</v>
      </c>
      <c r="C1217" s="5">
        <v>54.9</v>
      </c>
    </row>
    <row r="1218" s="1" customFormat="1" customHeight="1" spans="1:3">
      <c r="A1218" s="4" t="s">
        <v>19</v>
      </c>
      <c r="B1218" s="4" t="str">
        <f>"202006164116"</f>
        <v>202006164116</v>
      </c>
      <c r="C1218" s="5">
        <v>60.99</v>
      </c>
    </row>
    <row r="1219" s="1" customFormat="1" customHeight="1" spans="1:3">
      <c r="A1219" s="4" t="s">
        <v>19</v>
      </c>
      <c r="B1219" s="4" t="str">
        <f>"202006164117"</f>
        <v>202006164117</v>
      </c>
      <c r="C1219" s="5">
        <v>54.6</v>
      </c>
    </row>
    <row r="1220" s="1" customFormat="1" customHeight="1" spans="1:3">
      <c r="A1220" s="4" t="s">
        <v>19</v>
      </c>
      <c r="B1220" s="4" t="str">
        <f>"202006164118"</f>
        <v>202006164118</v>
      </c>
      <c r="C1220" s="5">
        <v>61.02</v>
      </c>
    </row>
    <row r="1221" s="1" customFormat="1" customHeight="1" spans="1:3">
      <c r="A1221" s="4" t="s">
        <v>19</v>
      </c>
      <c r="B1221" s="4" t="str">
        <f>"202006164119"</f>
        <v>202006164119</v>
      </c>
      <c r="C1221" s="5">
        <v>63.66</v>
      </c>
    </row>
    <row r="1222" s="1" customFormat="1" customHeight="1" spans="1:3">
      <c r="A1222" s="4" t="s">
        <v>19</v>
      </c>
      <c r="B1222" s="4" t="str">
        <f>"202006164120"</f>
        <v>202006164120</v>
      </c>
      <c r="C1222" s="5">
        <v>51.87</v>
      </c>
    </row>
    <row r="1223" s="1" customFormat="1" customHeight="1" spans="1:3">
      <c r="A1223" s="4" t="s">
        <v>19</v>
      </c>
      <c r="B1223" s="4" t="str">
        <f>"202006164121"</f>
        <v>202006164121</v>
      </c>
      <c r="C1223" s="5">
        <v>65.61</v>
      </c>
    </row>
    <row r="1224" s="1" customFormat="1" customHeight="1" spans="1:3">
      <c r="A1224" s="4" t="s">
        <v>19</v>
      </c>
      <c r="B1224" s="4" t="str">
        <f>"202006164122"</f>
        <v>202006164122</v>
      </c>
      <c r="C1224" s="5">
        <v>44.18</v>
      </c>
    </row>
    <row r="1225" s="1" customFormat="1" customHeight="1" spans="1:3">
      <c r="A1225" s="4" t="s">
        <v>19</v>
      </c>
      <c r="B1225" s="4" t="str">
        <f>"202006164123"</f>
        <v>202006164123</v>
      </c>
      <c r="C1225" s="5">
        <v>53.12</v>
      </c>
    </row>
    <row r="1226" s="1" customFormat="1" customHeight="1" spans="1:3">
      <c r="A1226" s="4" t="s">
        <v>19</v>
      </c>
      <c r="B1226" s="4" t="str">
        <f>"202006164124"</f>
        <v>202006164124</v>
      </c>
      <c r="C1226" s="5">
        <v>56.32</v>
      </c>
    </row>
    <row r="1227" s="1" customFormat="1" customHeight="1" spans="1:3">
      <c r="A1227" s="4" t="s">
        <v>19</v>
      </c>
      <c r="B1227" s="4" t="str">
        <f>"202006164125"</f>
        <v>202006164125</v>
      </c>
      <c r="C1227" s="5">
        <v>49.64</v>
      </c>
    </row>
    <row r="1228" s="1" customFormat="1" customHeight="1" spans="1:3">
      <c r="A1228" s="4" t="s">
        <v>19</v>
      </c>
      <c r="B1228" s="4" t="str">
        <f>"202006164126"</f>
        <v>202006164126</v>
      </c>
      <c r="C1228" s="5">
        <v>59.78</v>
      </c>
    </row>
    <row r="1229" s="1" customFormat="1" customHeight="1" spans="1:3">
      <c r="A1229" s="4" t="s">
        <v>19</v>
      </c>
      <c r="B1229" s="4" t="str">
        <f>"202006164127"</f>
        <v>202006164127</v>
      </c>
      <c r="C1229" s="5">
        <v>47.38</v>
      </c>
    </row>
    <row r="1230" s="1" customFormat="1" customHeight="1" spans="1:3">
      <c r="A1230" s="4" t="s">
        <v>19</v>
      </c>
      <c r="B1230" s="4" t="str">
        <f>"202006164128"</f>
        <v>202006164128</v>
      </c>
      <c r="C1230" s="5">
        <v>48.69</v>
      </c>
    </row>
    <row r="1231" s="1" customFormat="1" customHeight="1" spans="1:3">
      <c r="A1231" s="4" t="s">
        <v>19</v>
      </c>
      <c r="B1231" s="4" t="str">
        <f>"202006164129"</f>
        <v>202006164129</v>
      </c>
      <c r="C1231" s="5">
        <v>33.72</v>
      </c>
    </row>
    <row r="1232" s="1" customFormat="1" customHeight="1" spans="1:3">
      <c r="A1232" s="4" t="s">
        <v>19</v>
      </c>
      <c r="B1232" s="4" t="str">
        <f>"202006164130"</f>
        <v>202006164130</v>
      </c>
      <c r="C1232" s="5">
        <v>48.51</v>
      </c>
    </row>
    <row r="1233" s="1" customFormat="1" customHeight="1" spans="1:3">
      <c r="A1233" s="4" t="s">
        <v>19</v>
      </c>
      <c r="B1233" s="4" t="str">
        <f>"202006164201"</f>
        <v>202006164201</v>
      </c>
      <c r="C1233" s="5">
        <v>67.01</v>
      </c>
    </row>
    <row r="1234" s="1" customFormat="1" customHeight="1" spans="1:3">
      <c r="A1234" s="4" t="s">
        <v>19</v>
      </c>
      <c r="B1234" s="4" t="str">
        <f>"202006164202"</f>
        <v>202006164202</v>
      </c>
      <c r="C1234" s="5">
        <v>48.89</v>
      </c>
    </row>
    <row r="1235" s="1" customFormat="1" customHeight="1" spans="1:3">
      <c r="A1235" s="4" t="s">
        <v>19</v>
      </c>
      <c r="B1235" s="4" t="str">
        <f>"202006164203"</f>
        <v>202006164203</v>
      </c>
      <c r="C1235" s="5">
        <v>65.69</v>
      </c>
    </row>
    <row r="1236" s="1" customFormat="1" customHeight="1" spans="1:3">
      <c r="A1236" s="4" t="s">
        <v>19</v>
      </c>
      <c r="B1236" s="4" t="str">
        <f>"202006164204"</f>
        <v>202006164204</v>
      </c>
      <c r="C1236" s="5">
        <v>65.44</v>
      </c>
    </row>
    <row r="1237" s="1" customFormat="1" customHeight="1" spans="1:3">
      <c r="A1237" s="4" t="s">
        <v>19</v>
      </c>
      <c r="B1237" s="4" t="str">
        <f>"202006164205"</f>
        <v>202006164205</v>
      </c>
      <c r="C1237" s="5">
        <v>36.62</v>
      </c>
    </row>
    <row r="1238" s="1" customFormat="1" customHeight="1" spans="1:3">
      <c r="A1238" s="4" t="s">
        <v>19</v>
      </c>
      <c r="B1238" s="4" t="str">
        <f>"202006164206"</f>
        <v>202006164206</v>
      </c>
      <c r="C1238" s="5">
        <v>50.03</v>
      </c>
    </row>
    <row r="1239" s="1" customFormat="1" customHeight="1" spans="1:3">
      <c r="A1239" s="4" t="s">
        <v>19</v>
      </c>
      <c r="B1239" s="4" t="str">
        <f>"202006164207"</f>
        <v>202006164207</v>
      </c>
      <c r="C1239" s="5">
        <v>54.4</v>
      </c>
    </row>
    <row r="1240" s="1" customFormat="1" customHeight="1" spans="1:3">
      <c r="A1240" s="4" t="s">
        <v>19</v>
      </c>
      <c r="B1240" s="4" t="str">
        <f>"202006164208"</f>
        <v>202006164208</v>
      </c>
      <c r="C1240" s="5">
        <v>45.67</v>
      </c>
    </row>
    <row r="1241" s="1" customFormat="1" customHeight="1" spans="1:3">
      <c r="A1241" s="4" t="s">
        <v>19</v>
      </c>
      <c r="B1241" s="4" t="str">
        <f>"202006164209"</f>
        <v>202006164209</v>
      </c>
      <c r="C1241" s="5">
        <v>44.01</v>
      </c>
    </row>
    <row r="1242" s="1" customFormat="1" customHeight="1" spans="1:3">
      <c r="A1242" s="4" t="s">
        <v>19</v>
      </c>
      <c r="B1242" s="4" t="str">
        <f>"202006164210"</f>
        <v>202006164210</v>
      </c>
      <c r="C1242" s="5">
        <v>0</v>
      </c>
    </row>
    <row r="1243" s="1" customFormat="1" customHeight="1" spans="1:3">
      <c r="A1243" s="4" t="s">
        <v>19</v>
      </c>
      <c r="B1243" s="4" t="str">
        <f>"202006164211"</f>
        <v>202006164211</v>
      </c>
      <c r="C1243" s="5">
        <v>47.01</v>
      </c>
    </row>
    <row r="1244" s="1" customFormat="1" customHeight="1" spans="1:3">
      <c r="A1244" s="4" t="s">
        <v>19</v>
      </c>
      <c r="B1244" s="4" t="str">
        <f>"202006164212"</f>
        <v>202006164212</v>
      </c>
      <c r="C1244" s="5">
        <v>54.86</v>
      </c>
    </row>
    <row r="1245" s="1" customFormat="1" customHeight="1" spans="1:3">
      <c r="A1245" s="4" t="s">
        <v>19</v>
      </c>
      <c r="B1245" s="4" t="str">
        <f>"202006164213"</f>
        <v>202006164213</v>
      </c>
      <c r="C1245" s="5">
        <v>49.23</v>
      </c>
    </row>
    <row r="1246" s="1" customFormat="1" customHeight="1" spans="1:3">
      <c r="A1246" s="4" t="s">
        <v>19</v>
      </c>
      <c r="B1246" s="4" t="str">
        <f>"202006164214"</f>
        <v>202006164214</v>
      </c>
      <c r="C1246" s="5">
        <v>65.58</v>
      </c>
    </row>
    <row r="1247" s="1" customFormat="1" customHeight="1" spans="1:3">
      <c r="A1247" s="4" t="s">
        <v>19</v>
      </c>
      <c r="B1247" s="4" t="str">
        <f>"202006164215"</f>
        <v>202006164215</v>
      </c>
      <c r="C1247" s="5">
        <v>48.6</v>
      </c>
    </row>
    <row r="1248" s="1" customFormat="1" customHeight="1" spans="1:3">
      <c r="A1248" s="4" t="s">
        <v>19</v>
      </c>
      <c r="B1248" s="4" t="str">
        <f>"202006164216"</f>
        <v>202006164216</v>
      </c>
      <c r="C1248" s="5">
        <v>50.94</v>
      </c>
    </row>
    <row r="1249" s="1" customFormat="1" customHeight="1" spans="1:3">
      <c r="A1249" s="4" t="s">
        <v>19</v>
      </c>
      <c r="B1249" s="4" t="str">
        <f>"202006164217"</f>
        <v>202006164217</v>
      </c>
      <c r="C1249" s="5">
        <v>56.79</v>
      </c>
    </row>
    <row r="1250" s="1" customFormat="1" customHeight="1" spans="1:3">
      <c r="A1250" s="4" t="s">
        <v>19</v>
      </c>
      <c r="B1250" s="4" t="str">
        <f>"202006164218"</f>
        <v>202006164218</v>
      </c>
      <c r="C1250" s="5">
        <v>51.45</v>
      </c>
    </row>
    <row r="1251" s="1" customFormat="1" customHeight="1" spans="1:3">
      <c r="A1251" s="4" t="s">
        <v>19</v>
      </c>
      <c r="B1251" s="4" t="str">
        <f>"202006164219"</f>
        <v>202006164219</v>
      </c>
      <c r="C1251" s="5">
        <v>64.72</v>
      </c>
    </row>
    <row r="1252" s="1" customFormat="1" customHeight="1" spans="1:3">
      <c r="A1252" s="4" t="s">
        <v>19</v>
      </c>
      <c r="B1252" s="4" t="str">
        <f>"202006164220"</f>
        <v>202006164220</v>
      </c>
      <c r="C1252" s="5">
        <v>52.39</v>
      </c>
    </row>
    <row r="1253" s="1" customFormat="1" customHeight="1" spans="1:3">
      <c r="A1253" s="4" t="s">
        <v>19</v>
      </c>
      <c r="B1253" s="4" t="str">
        <f>"202006164221"</f>
        <v>202006164221</v>
      </c>
      <c r="C1253" s="5">
        <v>50.01</v>
      </c>
    </row>
    <row r="1254" s="1" customFormat="1" customHeight="1" spans="1:3">
      <c r="A1254" s="4" t="s">
        <v>19</v>
      </c>
      <c r="B1254" s="4" t="str">
        <f>"202006164222"</f>
        <v>202006164222</v>
      </c>
      <c r="C1254" s="5">
        <v>62.17</v>
      </c>
    </row>
    <row r="1255" s="1" customFormat="1" customHeight="1" spans="1:3">
      <c r="A1255" s="4" t="s">
        <v>19</v>
      </c>
      <c r="B1255" s="4" t="str">
        <f>"202006164223"</f>
        <v>202006164223</v>
      </c>
      <c r="C1255" s="5">
        <v>47.51</v>
      </c>
    </row>
    <row r="1256" s="1" customFormat="1" customHeight="1" spans="1:3">
      <c r="A1256" s="4" t="s">
        <v>19</v>
      </c>
      <c r="B1256" s="4" t="str">
        <f>"202006164224"</f>
        <v>202006164224</v>
      </c>
      <c r="C1256" s="5">
        <v>43.89</v>
      </c>
    </row>
    <row r="1257" s="1" customFormat="1" customHeight="1" spans="1:3">
      <c r="A1257" s="4" t="s">
        <v>19</v>
      </c>
      <c r="B1257" s="4" t="str">
        <f>"202006164225"</f>
        <v>202006164225</v>
      </c>
      <c r="C1257" s="5">
        <v>52.25</v>
      </c>
    </row>
    <row r="1258" s="1" customFormat="1" customHeight="1" spans="1:3">
      <c r="A1258" s="4" t="s">
        <v>19</v>
      </c>
      <c r="B1258" s="4" t="str">
        <f>"202006164226"</f>
        <v>202006164226</v>
      </c>
      <c r="C1258" s="5">
        <v>52.49</v>
      </c>
    </row>
    <row r="1259" s="1" customFormat="1" customHeight="1" spans="1:3">
      <c r="A1259" s="4" t="s">
        <v>19</v>
      </c>
      <c r="B1259" s="4" t="str">
        <f>"202006164227"</f>
        <v>202006164227</v>
      </c>
      <c r="C1259" s="5">
        <v>53.83</v>
      </c>
    </row>
    <row r="1260" s="1" customFormat="1" customHeight="1" spans="1:3">
      <c r="A1260" s="4" t="s">
        <v>19</v>
      </c>
      <c r="B1260" s="4" t="str">
        <f>"202006164228"</f>
        <v>202006164228</v>
      </c>
      <c r="C1260" s="5">
        <v>52.72</v>
      </c>
    </row>
    <row r="1261" s="1" customFormat="1" customHeight="1" spans="1:3">
      <c r="A1261" s="4" t="s">
        <v>19</v>
      </c>
      <c r="B1261" s="4" t="str">
        <f>"202006164229"</f>
        <v>202006164229</v>
      </c>
      <c r="C1261" s="5">
        <v>59.6</v>
      </c>
    </row>
    <row r="1262" s="1" customFormat="1" customHeight="1" spans="1:3">
      <c r="A1262" s="4" t="s">
        <v>19</v>
      </c>
      <c r="B1262" s="4" t="str">
        <f>"202006164230"</f>
        <v>202006164230</v>
      </c>
      <c r="C1262" s="5">
        <v>59.68</v>
      </c>
    </row>
    <row r="1263" s="1" customFormat="1" customHeight="1" spans="1:3">
      <c r="A1263" s="4" t="s">
        <v>19</v>
      </c>
      <c r="B1263" s="4" t="str">
        <f>"202006164301"</f>
        <v>202006164301</v>
      </c>
      <c r="C1263" s="5">
        <v>68.89</v>
      </c>
    </row>
    <row r="1264" s="1" customFormat="1" customHeight="1" spans="1:3">
      <c r="A1264" s="4" t="s">
        <v>19</v>
      </c>
      <c r="B1264" s="4" t="str">
        <f>"202006164302"</f>
        <v>202006164302</v>
      </c>
      <c r="C1264" s="5">
        <v>50.99</v>
      </c>
    </row>
    <row r="1265" s="1" customFormat="1" customHeight="1" spans="1:3">
      <c r="A1265" s="4" t="s">
        <v>19</v>
      </c>
      <c r="B1265" s="4" t="str">
        <f>"202006164303"</f>
        <v>202006164303</v>
      </c>
      <c r="C1265" s="5">
        <v>61.81</v>
      </c>
    </row>
    <row r="1266" s="1" customFormat="1" customHeight="1" spans="1:3">
      <c r="A1266" s="4" t="s">
        <v>19</v>
      </c>
      <c r="B1266" s="4" t="str">
        <f>"202006164304"</f>
        <v>202006164304</v>
      </c>
      <c r="C1266" s="5">
        <v>49.89</v>
      </c>
    </row>
    <row r="1267" s="1" customFormat="1" customHeight="1" spans="1:3">
      <c r="A1267" s="4" t="s">
        <v>19</v>
      </c>
      <c r="B1267" s="4" t="str">
        <f>"202006164305"</f>
        <v>202006164305</v>
      </c>
      <c r="C1267" s="5">
        <v>54.05</v>
      </c>
    </row>
    <row r="1268" s="1" customFormat="1" customHeight="1" spans="1:3">
      <c r="A1268" s="4" t="s">
        <v>19</v>
      </c>
      <c r="B1268" s="4" t="str">
        <f>"202006164306"</f>
        <v>202006164306</v>
      </c>
      <c r="C1268" s="5">
        <v>70.01</v>
      </c>
    </row>
    <row r="1269" s="1" customFormat="1" customHeight="1" spans="1:3">
      <c r="A1269" s="4" t="s">
        <v>19</v>
      </c>
      <c r="B1269" s="4" t="str">
        <f>"202006164307"</f>
        <v>202006164307</v>
      </c>
      <c r="C1269" s="5">
        <v>52.83</v>
      </c>
    </row>
    <row r="1270" s="1" customFormat="1" customHeight="1" spans="1:3">
      <c r="A1270" s="4" t="s">
        <v>19</v>
      </c>
      <c r="B1270" s="4" t="str">
        <f>"202006164308"</f>
        <v>202006164308</v>
      </c>
      <c r="C1270" s="5">
        <v>61.11</v>
      </c>
    </row>
    <row r="1271" s="1" customFormat="1" customHeight="1" spans="1:3">
      <c r="A1271" s="4" t="s">
        <v>19</v>
      </c>
      <c r="B1271" s="4" t="str">
        <f>"202006164309"</f>
        <v>202006164309</v>
      </c>
      <c r="C1271" s="5">
        <v>52.31</v>
      </c>
    </row>
    <row r="1272" s="1" customFormat="1" customHeight="1" spans="1:3">
      <c r="A1272" s="4" t="s">
        <v>19</v>
      </c>
      <c r="B1272" s="4" t="str">
        <f>"202006164310"</f>
        <v>202006164310</v>
      </c>
      <c r="C1272" s="5">
        <v>64.26</v>
      </c>
    </row>
    <row r="1273" s="1" customFormat="1" customHeight="1" spans="1:3">
      <c r="A1273" s="4" t="s">
        <v>19</v>
      </c>
      <c r="B1273" s="4" t="str">
        <f>"202006164311"</f>
        <v>202006164311</v>
      </c>
      <c r="C1273" s="5">
        <v>62.54</v>
      </c>
    </row>
    <row r="1274" s="1" customFormat="1" customHeight="1" spans="1:3">
      <c r="A1274" s="4" t="s">
        <v>19</v>
      </c>
      <c r="B1274" s="4" t="str">
        <f>"202006164312"</f>
        <v>202006164312</v>
      </c>
      <c r="C1274" s="5">
        <v>63.42</v>
      </c>
    </row>
    <row r="1275" s="1" customFormat="1" customHeight="1" spans="1:3">
      <c r="A1275" s="4" t="s">
        <v>19</v>
      </c>
      <c r="B1275" s="4" t="str">
        <f>"202006164313"</f>
        <v>202006164313</v>
      </c>
      <c r="C1275" s="5">
        <v>55.61</v>
      </c>
    </row>
    <row r="1276" s="1" customFormat="1" customHeight="1" spans="1:3">
      <c r="A1276" s="4" t="s">
        <v>19</v>
      </c>
      <c r="B1276" s="4" t="str">
        <f>"202006164314"</f>
        <v>202006164314</v>
      </c>
      <c r="C1276" s="5">
        <v>59.4</v>
      </c>
    </row>
    <row r="1277" s="1" customFormat="1" customHeight="1" spans="1:3">
      <c r="A1277" s="4" t="s">
        <v>19</v>
      </c>
      <c r="B1277" s="4" t="str">
        <f>"202006164315"</f>
        <v>202006164315</v>
      </c>
      <c r="C1277" s="5">
        <v>52.49</v>
      </c>
    </row>
    <row r="1278" s="1" customFormat="1" customHeight="1" spans="1:3">
      <c r="A1278" s="4" t="s">
        <v>19</v>
      </c>
      <c r="B1278" s="4" t="str">
        <f>"202006164316"</f>
        <v>202006164316</v>
      </c>
      <c r="C1278" s="5">
        <v>0</v>
      </c>
    </row>
    <row r="1279" s="1" customFormat="1" customHeight="1" spans="1:3">
      <c r="A1279" s="4" t="s">
        <v>19</v>
      </c>
      <c r="B1279" s="4" t="str">
        <f>"202006164317"</f>
        <v>202006164317</v>
      </c>
      <c r="C1279" s="5">
        <v>63.31</v>
      </c>
    </row>
    <row r="1280" s="1" customFormat="1" customHeight="1" spans="1:3">
      <c r="A1280" s="4" t="s">
        <v>20</v>
      </c>
      <c r="B1280" s="4" t="str">
        <f>"202006174318"</f>
        <v>202006174318</v>
      </c>
      <c r="C1280" s="5">
        <v>40.86</v>
      </c>
    </row>
    <row r="1281" s="1" customFormat="1" customHeight="1" spans="1:3">
      <c r="A1281" s="4" t="s">
        <v>20</v>
      </c>
      <c r="B1281" s="4" t="str">
        <f>"202006174319"</f>
        <v>202006174319</v>
      </c>
      <c r="C1281" s="5">
        <v>0</v>
      </c>
    </row>
    <row r="1282" s="1" customFormat="1" customHeight="1" spans="1:3">
      <c r="A1282" s="4" t="s">
        <v>20</v>
      </c>
      <c r="B1282" s="4" t="str">
        <f>"202006174320"</f>
        <v>202006174320</v>
      </c>
      <c r="C1282" s="5">
        <v>57.04</v>
      </c>
    </row>
    <row r="1283" s="1" customFormat="1" customHeight="1" spans="1:3">
      <c r="A1283" s="4" t="s">
        <v>20</v>
      </c>
      <c r="B1283" s="4" t="str">
        <f>"202006174321"</f>
        <v>202006174321</v>
      </c>
      <c r="C1283" s="5">
        <v>68.76</v>
      </c>
    </row>
    <row r="1284" s="1" customFormat="1" customHeight="1" spans="1:3">
      <c r="A1284" s="4" t="s">
        <v>20</v>
      </c>
      <c r="B1284" s="4" t="str">
        <f>"202006174322"</f>
        <v>202006174322</v>
      </c>
      <c r="C1284" s="5">
        <v>53.95</v>
      </c>
    </row>
    <row r="1285" s="1" customFormat="1" customHeight="1" spans="1:3">
      <c r="A1285" s="4" t="s">
        <v>20</v>
      </c>
      <c r="B1285" s="4" t="str">
        <f>"202006174323"</f>
        <v>202006174323</v>
      </c>
      <c r="C1285" s="5">
        <v>0</v>
      </c>
    </row>
    <row r="1286" s="1" customFormat="1" customHeight="1" spans="1:3">
      <c r="A1286" s="4" t="s">
        <v>20</v>
      </c>
      <c r="B1286" s="4" t="str">
        <f>"202006174324"</f>
        <v>202006174324</v>
      </c>
      <c r="C1286" s="5">
        <v>61.64</v>
      </c>
    </row>
    <row r="1287" s="1" customFormat="1" customHeight="1" spans="1:3">
      <c r="A1287" s="4" t="s">
        <v>20</v>
      </c>
      <c r="B1287" s="4" t="str">
        <f>"202006174325"</f>
        <v>202006174325</v>
      </c>
      <c r="C1287" s="5">
        <v>53.3</v>
      </c>
    </row>
    <row r="1288" s="1" customFormat="1" customHeight="1" spans="1:3">
      <c r="A1288" s="4" t="s">
        <v>20</v>
      </c>
      <c r="B1288" s="4" t="str">
        <f>"202006174326"</f>
        <v>202006174326</v>
      </c>
      <c r="C1288" s="5">
        <v>50.71</v>
      </c>
    </row>
    <row r="1289" s="1" customFormat="1" customHeight="1" spans="1:3">
      <c r="A1289" s="4" t="s">
        <v>20</v>
      </c>
      <c r="B1289" s="4" t="str">
        <f>"202006174327"</f>
        <v>202006174327</v>
      </c>
      <c r="C1289" s="5">
        <v>61.16</v>
      </c>
    </row>
    <row r="1290" s="1" customFormat="1" customHeight="1" spans="1:3">
      <c r="A1290" s="4" t="s">
        <v>20</v>
      </c>
      <c r="B1290" s="4" t="str">
        <f>"202006174328"</f>
        <v>202006174328</v>
      </c>
      <c r="C1290" s="5">
        <v>59.89</v>
      </c>
    </row>
    <row r="1291" s="1" customFormat="1" customHeight="1" spans="1:3">
      <c r="A1291" s="4" t="s">
        <v>20</v>
      </c>
      <c r="B1291" s="4" t="str">
        <f>"202006174329"</f>
        <v>202006174329</v>
      </c>
      <c r="C1291" s="5">
        <v>45.01</v>
      </c>
    </row>
    <row r="1292" s="1" customFormat="1" customHeight="1" spans="1:3">
      <c r="A1292" s="4" t="s">
        <v>20</v>
      </c>
      <c r="B1292" s="4" t="str">
        <f>"202006174330"</f>
        <v>202006174330</v>
      </c>
      <c r="C1292" s="5">
        <v>61.46</v>
      </c>
    </row>
    <row r="1293" s="1" customFormat="1" customHeight="1" spans="1:3">
      <c r="A1293" s="4" t="s">
        <v>20</v>
      </c>
      <c r="B1293" s="4" t="str">
        <f>"202006174401"</f>
        <v>202006174401</v>
      </c>
      <c r="C1293" s="5">
        <v>58.43</v>
      </c>
    </row>
    <row r="1294" s="1" customFormat="1" customHeight="1" spans="1:3">
      <c r="A1294" s="4" t="s">
        <v>20</v>
      </c>
      <c r="B1294" s="4" t="str">
        <f>"202006174402"</f>
        <v>202006174402</v>
      </c>
      <c r="C1294" s="5">
        <v>65.61</v>
      </c>
    </row>
    <row r="1295" s="1" customFormat="1" customHeight="1" spans="1:3">
      <c r="A1295" s="4" t="s">
        <v>20</v>
      </c>
      <c r="B1295" s="4" t="str">
        <f>"202006174403"</f>
        <v>202006174403</v>
      </c>
      <c r="C1295" s="5">
        <v>66.33</v>
      </c>
    </row>
    <row r="1296" s="1" customFormat="1" customHeight="1" spans="1:3">
      <c r="A1296" s="4" t="s">
        <v>20</v>
      </c>
      <c r="B1296" s="4" t="str">
        <f>"202006174404"</f>
        <v>202006174404</v>
      </c>
      <c r="C1296" s="5">
        <v>58.35</v>
      </c>
    </row>
    <row r="1297" s="1" customFormat="1" customHeight="1" spans="1:3">
      <c r="A1297" s="4" t="s">
        <v>20</v>
      </c>
      <c r="B1297" s="4" t="str">
        <f>"202006174405"</f>
        <v>202006174405</v>
      </c>
      <c r="C1297" s="5">
        <v>47.07</v>
      </c>
    </row>
    <row r="1298" s="1" customFormat="1" customHeight="1" spans="1:3">
      <c r="A1298" s="4" t="s">
        <v>20</v>
      </c>
      <c r="B1298" s="4" t="str">
        <f>"202006174406"</f>
        <v>202006174406</v>
      </c>
      <c r="C1298" s="5">
        <v>0</v>
      </c>
    </row>
    <row r="1299" s="1" customFormat="1" customHeight="1" spans="1:3">
      <c r="A1299" s="4" t="s">
        <v>20</v>
      </c>
      <c r="B1299" s="4" t="str">
        <f>"202006174407"</f>
        <v>202006174407</v>
      </c>
      <c r="C1299" s="5">
        <v>63.94</v>
      </c>
    </row>
    <row r="1300" s="1" customFormat="1" customHeight="1" spans="1:3">
      <c r="A1300" s="4" t="s">
        <v>20</v>
      </c>
      <c r="B1300" s="4" t="str">
        <f>"202006174408"</f>
        <v>202006174408</v>
      </c>
      <c r="C1300" s="5">
        <v>0</v>
      </c>
    </row>
    <row r="1301" s="1" customFormat="1" customHeight="1" spans="1:3">
      <c r="A1301" s="4" t="s">
        <v>20</v>
      </c>
      <c r="B1301" s="4" t="str">
        <f>"202006174409"</f>
        <v>202006174409</v>
      </c>
      <c r="C1301" s="5">
        <v>51.77</v>
      </c>
    </row>
    <row r="1302" s="1" customFormat="1" customHeight="1" spans="1:3">
      <c r="A1302" s="4" t="s">
        <v>20</v>
      </c>
      <c r="B1302" s="4" t="str">
        <f>"202006174410"</f>
        <v>202006174410</v>
      </c>
      <c r="C1302" s="5">
        <v>48.57</v>
      </c>
    </row>
    <row r="1303" s="1" customFormat="1" customHeight="1" spans="1:3">
      <c r="A1303" s="4" t="s">
        <v>20</v>
      </c>
      <c r="B1303" s="4" t="str">
        <f>"202006174411"</f>
        <v>202006174411</v>
      </c>
      <c r="C1303" s="5">
        <v>60.56</v>
      </c>
    </row>
    <row r="1304" s="1" customFormat="1" customHeight="1" spans="1:3">
      <c r="A1304" s="4" t="s">
        <v>20</v>
      </c>
      <c r="B1304" s="4" t="str">
        <f>"202006174412"</f>
        <v>202006174412</v>
      </c>
      <c r="C1304" s="5">
        <v>54.15</v>
      </c>
    </row>
    <row r="1305" s="1" customFormat="1" customHeight="1" spans="1:3">
      <c r="A1305" s="4" t="s">
        <v>20</v>
      </c>
      <c r="B1305" s="4" t="str">
        <f>"202006174413"</f>
        <v>202006174413</v>
      </c>
      <c r="C1305" s="5">
        <v>58.62</v>
      </c>
    </row>
    <row r="1306" s="1" customFormat="1" customHeight="1" spans="1:3">
      <c r="A1306" s="4" t="s">
        <v>20</v>
      </c>
      <c r="B1306" s="4" t="str">
        <f>"202006174414"</f>
        <v>202006174414</v>
      </c>
      <c r="C1306" s="5">
        <v>50.17</v>
      </c>
    </row>
    <row r="1307" s="1" customFormat="1" customHeight="1" spans="1:3">
      <c r="A1307" s="4" t="s">
        <v>20</v>
      </c>
      <c r="B1307" s="4" t="str">
        <f>"202006174415"</f>
        <v>202006174415</v>
      </c>
      <c r="C1307" s="5">
        <v>50.59</v>
      </c>
    </row>
    <row r="1308" s="1" customFormat="1" customHeight="1" spans="1:3">
      <c r="A1308" s="4" t="s">
        <v>20</v>
      </c>
      <c r="B1308" s="4" t="str">
        <f>"202006174416"</f>
        <v>202006174416</v>
      </c>
      <c r="C1308" s="5">
        <v>46.55</v>
      </c>
    </row>
    <row r="1309" s="1" customFormat="1" customHeight="1" spans="1:3">
      <c r="A1309" s="4" t="s">
        <v>21</v>
      </c>
      <c r="B1309" s="4" t="str">
        <f>"202006184417"</f>
        <v>202006184417</v>
      </c>
      <c r="C1309" s="5">
        <v>44.04</v>
      </c>
    </row>
    <row r="1310" s="1" customFormat="1" customHeight="1" spans="1:3">
      <c r="A1310" s="4" t="s">
        <v>21</v>
      </c>
      <c r="B1310" s="4" t="str">
        <f>"202006184418"</f>
        <v>202006184418</v>
      </c>
      <c r="C1310" s="5">
        <v>49.94</v>
      </c>
    </row>
    <row r="1311" s="1" customFormat="1" customHeight="1" spans="1:3">
      <c r="A1311" s="4" t="s">
        <v>21</v>
      </c>
      <c r="B1311" s="4" t="str">
        <f>"202006184419"</f>
        <v>202006184419</v>
      </c>
      <c r="C1311" s="5">
        <v>41.21</v>
      </c>
    </row>
    <row r="1312" s="1" customFormat="1" customHeight="1" spans="1:3">
      <c r="A1312" s="4" t="s">
        <v>21</v>
      </c>
      <c r="B1312" s="4" t="str">
        <f>"202006184420"</f>
        <v>202006184420</v>
      </c>
      <c r="C1312" s="5">
        <v>61.24</v>
      </c>
    </row>
    <row r="1313" s="1" customFormat="1" customHeight="1" spans="1:3">
      <c r="A1313" s="4" t="s">
        <v>21</v>
      </c>
      <c r="B1313" s="4" t="str">
        <f>"202006184421"</f>
        <v>202006184421</v>
      </c>
      <c r="C1313" s="5">
        <v>54.52</v>
      </c>
    </row>
    <row r="1314" s="1" customFormat="1" customHeight="1" spans="1:3">
      <c r="A1314" s="4" t="s">
        <v>21</v>
      </c>
      <c r="B1314" s="4" t="str">
        <f>"202006184422"</f>
        <v>202006184422</v>
      </c>
      <c r="C1314" s="5">
        <v>58.94</v>
      </c>
    </row>
    <row r="1315" s="1" customFormat="1" customHeight="1" spans="1:3">
      <c r="A1315" s="4" t="s">
        <v>21</v>
      </c>
      <c r="B1315" s="4" t="str">
        <f>"202006184423"</f>
        <v>202006184423</v>
      </c>
      <c r="C1315" s="5">
        <v>57.16</v>
      </c>
    </row>
    <row r="1316" s="1" customFormat="1" customHeight="1" spans="1:3">
      <c r="A1316" s="4" t="s">
        <v>21</v>
      </c>
      <c r="B1316" s="4" t="str">
        <f>"202006184424"</f>
        <v>202006184424</v>
      </c>
      <c r="C1316" s="5">
        <v>49.71</v>
      </c>
    </row>
    <row r="1317" s="1" customFormat="1" customHeight="1" spans="1:3">
      <c r="A1317" s="4" t="s">
        <v>21</v>
      </c>
      <c r="B1317" s="4" t="str">
        <f>"202006184425"</f>
        <v>202006184425</v>
      </c>
      <c r="C1317" s="5">
        <v>58.59</v>
      </c>
    </row>
    <row r="1318" s="1" customFormat="1" customHeight="1" spans="1:3">
      <c r="A1318" s="4" t="s">
        <v>21</v>
      </c>
      <c r="B1318" s="4" t="str">
        <f>"202006184426"</f>
        <v>202006184426</v>
      </c>
      <c r="C1318" s="5">
        <v>51</v>
      </c>
    </row>
    <row r="1319" s="1" customFormat="1" customHeight="1" spans="1:3">
      <c r="A1319" s="4" t="s">
        <v>21</v>
      </c>
      <c r="B1319" s="4" t="str">
        <f>"202006184427"</f>
        <v>202006184427</v>
      </c>
      <c r="C1319" s="5">
        <v>0</v>
      </c>
    </row>
    <row r="1320" s="1" customFormat="1" customHeight="1" spans="1:3">
      <c r="A1320" s="4" t="s">
        <v>21</v>
      </c>
      <c r="B1320" s="4" t="str">
        <f>"202006184428"</f>
        <v>202006184428</v>
      </c>
      <c r="C1320" s="5">
        <v>51.16</v>
      </c>
    </row>
    <row r="1321" s="1" customFormat="1" customHeight="1" spans="1:3">
      <c r="A1321" s="4" t="s">
        <v>21</v>
      </c>
      <c r="B1321" s="4" t="str">
        <f>"202006184429"</f>
        <v>202006184429</v>
      </c>
      <c r="C1321" s="5">
        <v>61.36</v>
      </c>
    </row>
    <row r="1322" s="1" customFormat="1" customHeight="1" spans="1:3">
      <c r="A1322" s="4" t="s">
        <v>21</v>
      </c>
      <c r="B1322" s="4" t="str">
        <f>"202006184430"</f>
        <v>202006184430</v>
      </c>
      <c r="C1322" s="5">
        <v>57.01</v>
      </c>
    </row>
    <row r="1323" s="1" customFormat="1" customHeight="1" spans="1:3">
      <c r="A1323" s="4" t="s">
        <v>21</v>
      </c>
      <c r="B1323" s="4" t="str">
        <f>"202006184501"</f>
        <v>202006184501</v>
      </c>
      <c r="C1323" s="5">
        <v>46.06</v>
      </c>
    </row>
    <row r="1324" s="1" customFormat="1" customHeight="1" spans="1:3">
      <c r="A1324" s="4" t="s">
        <v>21</v>
      </c>
      <c r="B1324" s="4" t="str">
        <f>"202006184502"</f>
        <v>202006184502</v>
      </c>
      <c r="C1324" s="5">
        <v>46.76</v>
      </c>
    </row>
    <row r="1325" s="1" customFormat="1" customHeight="1" spans="1:3">
      <c r="A1325" s="4" t="s">
        <v>21</v>
      </c>
      <c r="B1325" s="4" t="str">
        <f>"202006184503"</f>
        <v>202006184503</v>
      </c>
      <c r="C1325" s="5">
        <v>58.1</v>
      </c>
    </row>
    <row r="1326" s="1" customFormat="1" customHeight="1" spans="1:3">
      <c r="A1326" s="4" t="s">
        <v>21</v>
      </c>
      <c r="B1326" s="4" t="str">
        <f>"202006184504"</f>
        <v>202006184504</v>
      </c>
      <c r="C1326" s="5">
        <v>54.33</v>
      </c>
    </row>
    <row r="1327" s="1" customFormat="1" customHeight="1" spans="1:3">
      <c r="A1327" s="4" t="s">
        <v>21</v>
      </c>
      <c r="B1327" s="4" t="str">
        <f>"202006184505"</f>
        <v>202006184505</v>
      </c>
      <c r="C1327" s="5">
        <v>64.38</v>
      </c>
    </row>
    <row r="1328" s="1" customFormat="1" customHeight="1" spans="1:3">
      <c r="A1328" s="4" t="s">
        <v>21</v>
      </c>
      <c r="B1328" s="4" t="str">
        <f>"202006184506"</f>
        <v>202006184506</v>
      </c>
      <c r="C1328" s="5">
        <v>53.16</v>
      </c>
    </row>
    <row r="1329" s="1" customFormat="1" customHeight="1" spans="1:3">
      <c r="A1329" s="4" t="s">
        <v>21</v>
      </c>
      <c r="B1329" s="4" t="str">
        <f>"202006184507"</f>
        <v>202006184507</v>
      </c>
      <c r="C1329" s="5">
        <v>54.83</v>
      </c>
    </row>
    <row r="1330" s="1" customFormat="1" customHeight="1" spans="1:3">
      <c r="A1330" s="4" t="s">
        <v>21</v>
      </c>
      <c r="B1330" s="4" t="str">
        <f>"202006184508"</f>
        <v>202006184508</v>
      </c>
      <c r="C1330" s="5">
        <v>59.52</v>
      </c>
    </row>
    <row r="1331" s="1" customFormat="1" customHeight="1" spans="1:3">
      <c r="A1331" s="4" t="s">
        <v>21</v>
      </c>
      <c r="B1331" s="4" t="str">
        <f>"202006184509"</f>
        <v>202006184509</v>
      </c>
      <c r="C1331" s="5">
        <v>58.06</v>
      </c>
    </row>
    <row r="1332" s="1" customFormat="1" customHeight="1" spans="1:3">
      <c r="A1332" s="4" t="s">
        <v>21</v>
      </c>
      <c r="B1332" s="4" t="str">
        <f>"202006184510"</f>
        <v>202006184510</v>
      </c>
      <c r="C1332" s="5">
        <v>56.34</v>
      </c>
    </row>
    <row r="1333" s="1" customFormat="1" customHeight="1" spans="1:3">
      <c r="A1333" s="4" t="s">
        <v>21</v>
      </c>
      <c r="B1333" s="4" t="str">
        <f>"202006184511"</f>
        <v>202006184511</v>
      </c>
      <c r="C1333" s="5">
        <v>52.5</v>
      </c>
    </row>
    <row r="1334" s="1" customFormat="1" customHeight="1" spans="1:3">
      <c r="A1334" s="4" t="s">
        <v>21</v>
      </c>
      <c r="B1334" s="4" t="str">
        <f>"202006184512"</f>
        <v>202006184512</v>
      </c>
      <c r="C1334" s="5">
        <v>53.42</v>
      </c>
    </row>
    <row r="1335" s="1" customFormat="1" customHeight="1" spans="1:3">
      <c r="A1335" s="4" t="s">
        <v>21</v>
      </c>
      <c r="B1335" s="4" t="str">
        <f>"202006184513"</f>
        <v>202006184513</v>
      </c>
      <c r="C1335" s="5">
        <v>61.9</v>
      </c>
    </row>
    <row r="1336" s="1" customFormat="1" customHeight="1" spans="1:3">
      <c r="A1336" s="4" t="s">
        <v>21</v>
      </c>
      <c r="B1336" s="4" t="str">
        <f>"202006184514"</f>
        <v>202006184514</v>
      </c>
      <c r="C1336" s="5">
        <v>43.6</v>
      </c>
    </row>
    <row r="1337" s="1" customFormat="1" customHeight="1" spans="1:3">
      <c r="A1337" s="4" t="s">
        <v>21</v>
      </c>
      <c r="B1337" s="4" t="str">
        <f>"202006184515"</f>
        <v>202006184515</v>
      </c>
      <c r="C1337" s="5">
        <v>68.92</v>
      </c>
    </row>
    <row r="1338" s="1" customFormat="1" customHeight="1" spans="1:3">
      <c r="A1338" s="4" t="s">
        <v>21</v>
      </c>
      <c r="B1338" s="4" t="str">
        <f>"202006184516"</f>
        <v>202006184516</v>
      </c>
      <c r="C1338" s="5">
        <v>45.87</v>
      </c>
    </row>
    <row r="1339" s="1" customFormat="1" customHeight="1" spans="1:3">
      <c r="A1339" s="4" t="s">
        <v>21</v>
      </c>
      <c r="B1339" s="4" t="str">
        <f>"202006184517"</f>
        <v>202006184517</v>
      </c>
      <c r="C1339" s="5">
        <v>49.76</v>
      </c>
    </row>
    <row r="1340" s="1" customFormat="1" customHeight="1" spans="1:3">
      <c r="A1340" s="4" t="s">
        <v>21</v>
      </c>
      <c r="B1340" s="4" t="str">
        <f>"202006184518"</f>
        <v>202006184518</v>
      </c>
      <c r="C1340" s="5">
        <v>54.94</v>
      </c>
    </row>
    <row r="1341" s="1" customFormat="1" customHeight="1" spans="1:3">
      <c r="A1341" s="4" t="s">
        <v>21</v>
      </c>
      <c r="B1341" s="4" t="str">
        <f>"202006184519"</f>
        <v>202006184519</v>
      </c>
      <c r="C1341" s="5">
        <v>40.13</v>
      </c>
    </row>
    <row r="1342" s="1" customFormat="1" customHeight="1" spans="1:3">
      <c r="A1342" s="4" t="s">
        <v>21</v>
      </c>
      <c r="B1342" s="4" t="str">
        <f>"202006184520"</f>
        <v>202006184520</v>
      </c>
      <c r="C1342" s="5">
        <v>54.24</v>
      </c>
    </row>
    <row r="1343" s="1" customFormat="1" customHeight="1" spans="1:3">
      <c r="A1343" s="4" t="s">
        <v>21</v>
      </c>
      <c r="B1343" s="4" t="str">
        <f>"202006184521"</f>
        <v>202006184521</v>
      </c>
      <c r="C1343" s="5">
        <v>0</v>
      </c>
    </row>
    <row r="1344" s="1" customFormat="1" customHeight="1" spans="1:3">
      <c r="A1344" s="4" t="s">
        <v>21</v>
      </c>
      <c r="B1344" s="4" t="str">
        <f>"202006184522"</f>
        <v>202006184522</v>
      </c>
      <c r="C1344" s="5">
        <v>60.3</v>
      </c>
    </row>
    <row r="1345" s="1" customFormat="1" customHeight="1" spans="1:3">
      <c r="A1345" s="4" t="s">
        <v>21</v>
      </c>
      <c r="B1345" s="4" t="str">
        <f>"202006184523"</f>
        <v>202006184523</v>
      </c>
      <c r="C1345" s="5">
        <v>53.93</v>
      </c>
    </row>
    <row r="1346" s="1" customFormat="1" customHeight="1" spans="1:3">
      <c r="A1346" s="4" t="s">
        <v>21</v>
      </c>
      <c r="B1346" s="4" t="str">
        <f>"202006184524"</f>
        <v>202006184524</v>
      </c>
      <c r="C1346" s="5">
        <v>74.55</v>
      </c>
    </row>
    <row r="1347" s="1" customFormat="1" customHeight="1" spans="1:3">
      <c r="A1347" s="4" t="s">
        <v>21</v>
      </c>
      <c r="B1347" s="4" t="str">
        <f>"202006184525"</f>
        <v>202006184525</v>
      </c>
      <c r="C1347" s="5">
        <v>61.21</v>
      </c>
    </row>
    <row r="1348" s="1" customFormat="1" customHeight="1" spans="1:3">
      <c r="A1348" s="4" t="s">
        <v>21</v>
      </c>
      <c r="B1348" s="4" t="str">
        <f>"202006184526"</f>
        <v>202006184526</v>
      </c>
      <c r="C1348" s="5">
        <v>62.14</v>
      </c>
    </row>
    <row r="1349" s="1" customFormat="1" customHeight="1" spans="1:3">
      <c r="A1349" s="4" t="s">
        <v>21</v>
      </c>
      <c r="B1349" s="4" t="str">
        <f>"202006184527"</f>
        <v>202006184527</v>
      </c>
      <c r="C1349" s="5">
        <v>57.26</v>
      </c>
    </row>
    <row r="1350" s="1" customFormat="1" customHeight="1" spans="1:3">
      <c r="A1350" s="4" t="s">
        <v>22</v>
      </c>
      <c r="B1350" s="4" t="str">
        <f>"202006194528"</f>
        <v>202006194528</v>
      </c>
      <c r="C1350" s="5">
        <v>0</v>
      </c>
    </row>
    <row r="1351" s="1" customFormat="1" customHeight="1" spans="1:3">
      <c r="A1351" s="4" t="s">
        <v>22</v>
      </c>
      <c r="B1351" s="4" t="str">
        <f>"202006194529"</f>
        <v>202006194529</v>
      </c>
      <c r="C1351" s="5">
        <v>53.43</v>
      </c>
    </row>
    <row r="1352" s="1" customFormat="1" customHeight="1" spans="1:3">
      <c r="A1352" s="4" t="s">
        <v>22</v>
      </c>
      <c r="B1352" s="4" t="str">
        <f>"202006194530"</f>
        <v>202006194530</v>
      </c>
      <c r="C1352" s="5">
        <v>70.84</v>
      </c>
    </row>
    <row r="1353" s="1" customFormat="1" customHeight="1" spans="1:3">
      <c r="A1353" s="4" t="s">
        <v>22</v>
      </c>
      <c r="B1353" s="4" t="str">
        <f>"202006194601"</f>
        <v>202006194601</v>
      </c>
      <c r="C1353" s="5">
        <v>53.89</v>
      </c>
    </row>
    <row r="1354" s="1" customFormat="1" customHeight="1" spans="1:3">
      <c r="A1354" s="4" t="s">
        <v>22</v>
      </c>
      <c r="B1354" s="4" t="str">
        <f>"202006194602"</f>
        <v>202006194602</v>
      </c>
      <c r="C1354" s="5">
        <v>48.83</v>
      </c>
    </row>
    <row r="1355" s="1" customFormat="1" customHeight="1" spans="1:3">
      <c r="A1355" s="4" t="s">
        <v>22</v>
      </c>
      <c r="B1355" s="4" t="str">
        <f>"202006194603"</f>
        <v>202006194603</v>
      </c>
      <c r="C1355" s="5">
        <v>62.22</v>
      </c>
    </row>
    <row r="1356" s="1" customFormat="1" customHeight="1" spans="1:3">
      <c r="A1356" s="4" t="s">
        <v>22</v>
      </c>
      <c r="B1356" s="4" t="str">
        <f>"202006194604"</f>
        <v>202006194604</v>
      </c>
      <c r="C1356" s="5">
        <v>53.94</v>
      </c>
    </row>
    <row r="1357" s="1" customFormat="1" customHeight="1" spans="1:3">
      <c r="A1357" s="4" t="s">
        <v>22</v>
      </c>
      <c r="B1357" s="4" t="str">
        <f>"202006194605"</f>
        <v>202006194605</v>
      </c>
      <c r="C1357" s="5">
        <v>65.8</v>
      </c>
    </row>
    <row r="1358" s="1" customFormat="1" customHeight="1" spans="1:3">
      <c r="A1358" s="4" t="s">
        <v>22</v>
      </c>
      <c r="B1358" s="4" t="str">
        <f>"202006194606"</f>
        <v>202006194606</v>
      </c>
      <c r="C1358" s="5">
        <v>48.37</v>
      </c>
    </row>
    <row r="1359" s="1" customFormat="1" customHeight="1" spans="1:3">
      <c r="A1359" s="4" t="s">
        <v>22</v>
      </c>
      <c r="B1359" s="4" t="str">
        <f>"202006194607"</f>
        <v>202006194607</v>
      </c>
      <c r="C1359" s="5">
        <v>48.54</v>
      </c>
    </row>
    <row r="1360" s="1" customFormat="1" customHeight="1" spans="1:3">
      <c r="A1360" s="4" t="s">
        <v>22</v>
      </c>
      <c r="B1360" s="4" t="str">
        <f>"202006194608"</f>
        <v>202006194608</v>
      </c>
      <c r="C1360" s="5">
        <v>55.51</v>
      </c>
    </row>
    <row r="1361" s="1" customFormat="1" customHeight="1" spans="1:3">
      <c r="A1361" s="4" t="s">
        <v>22</v>
      </c>
      <c r="B1361" s="4" t="str">
        <f>"202006194609"</f>
        <v>202006194609</v>
      </c>
      <c r="C1361" s="5">
        <v>45.32</v>
      </c>
    </row>
    <row r="1362" s="1" customFormat="1" customHeight="1" spans="1:3">
      <c r="A1362" s="4" t="s">
        <v>22</v>
      </c>
      <c r="B1362" s="4" t="str">
        <f>"202006194610"</f>
        <v>202006194610</v>
      </c>
      <c r="C1362" s="5">
        <v>49.6</v>
      </c>
    </row>
    <row r="1363" s="1" customFormat="1" customHeight="1" spans="1:3">
      <c r="A1363" s="4" t="s">
        <v>22</v>
      </c>
      <c r="B1363" s="4" t="str">
        <f>"202006194611"</f>
        <v>202006194611</v>
      </c>
      <c r="C1363" s="5">
        <v>47.28</v>
      </c>
    </row>
    <row r="1364" s="1" customFormat="1" customHeight="1" spans="1:3">
      <c r="A1364" s="4" t="s">
        <v>22</v>
      </c>
      <c r="B1364" s="4" t="str">
        <f>"202006194612"</f>
        <v>202006194612</v>
      </c>
      <c r="C1364" s="5">
        <v>57.11</v>
      </c>
    </row>
    <row r="1365" s="1" customFormat="1" customHeight="1" spans="1:3">
      <c r="A1365" s="4" t="s">
        <v>22</v>
      </c>
      <c r="B1365" s="4" t="str">
        <f>"202006194613"</f>
        <v>202006194613</v>
      </c>
      <c r="C1365" s="5">
        <v>52.15</v>
      </c>
    </row>
    <row r="1366" s="1" customFormat="1" customHeight="1" spans="1:3">
      <c r="A1366" s="4" t="s">
        <v>22</v>
      </c>
      <c r="B1366" s="4" t="str">
        <f>"202006194614"</f>
        <v>202006194614</v>
      </c>
      <c r="C1366" s="5">
        <v>67.9</v>
      </c>
    </row>
    <row r="1367" s="1" customFormat="1" customHeight="1" spans="1:3">
      <c r="A1367" s="4" t="s">
        <v>22</v>
      </c>
      <c r="B1367" s="4" t="str">
        <f>"202006194615"</f>
        <v>202006194615</v>
      </c>
      <c r="C1367" s="5">
        <v>0</v>
      </c>
    </row>
    <row r="1368" s="1" customFormat="1" customHeight="1" spans="1:3">
      <c r="A1368" s="4" t="s">
        <v>22</v>
      </c>
      <c r="B1368" s="4" t="str">
        <f>"202006194616"</f>
        <v>202006194616</v>
      </c>
      <c r="C1368" s="5">
        <v>56.69</v>
      </c>
    </row>
    <row r="1369" s="1" customFormat="1" customHeight="1" spans="1:3">
      <c r="A1369" s="4" t="s">
        <v>22</v>
      </c>
      <c r="B1369" s="4" t="str">
        <f>"202006194617"</f>
        <v>202006194617</v>
      </c>
      <c r="C1369" s="5">
        <v>56.84</v>
      </c>
    </row>
    <row r="1370" s="1" customFormat="1" customHeight="1" spans="1:3">
      <c r="A1370" s="4" t="s">
        <v>22</v>
      </c>
      <c r="B1370" s="4" t="str">
        <f>"202006194618"</f>
        <v>202006194618</v>
      </c>
      <c r="C1370" s="5">
        <v>0</v>
      </c>
    </row>
    <row r="1371" s="1" customFormat="1" customHeight="1" spans="1:3">
      <c r="A1371" s="4" t="s">
        <v>22</v>
      </c>
      <c r="B1371" s="4" t="str">
        <f>"202006194619"</f>
        <v>202006194619</v>
      </c>
      <c r="C1371" s="5">
        <v>64.79</v>
      </c>
    </row>
    <row r="1372" s="1" customFormat="1" customHeight="1" spans="1:3">
      <c r="A1372" s="4" t="s">
        <v>22</v>
      </c>
      <c r="B1372" s="4" t="str">
        <f>"202006194620"</f>
        <v>202006194620</v>
      </c>
      <c r="C1372" s="5">
        <v>41.01</v>
      </c>
    </row>
    <row r="1373" s="1" customFormat="1" customHeight="1" spans="1:3">
      <c r="A1373" s="4" t="s">
        <v>22</v>
      </c>
      <c r="B1373" s="4" t="str">
        <f>"202006194621"</f>
        <v>202006194621</v>
      </c>
      <c r="C1373" s="5">
        <v>50.67</v>
      </c>
    </row>
    <row r="1374" s="1" customFormat="1" customHeight="1" spans="1:3">
      <c r="A1374" s="4" t="s">
        <v>22</v>
      </c>
      <c r="B1374" s="4" t="str">
        <f>"202006194622"</f>
        <v>202006194622</v>
      </c>
      <c r="C1374" s="5">
        <v>51.02</v>
      </c>
    </row>
    <row r="1375" s="1" customFormat="1" customHeight="1" spans="1:3">
      <c r="A1375" s="4" t="s">
        <v>23</v>
      </c>
      <c r="B1375" s="4" t="str">
        <f>"202006204623"</f>
        <v>202006204623</v>
      </c>
      <c r="C1375" s="5">
        <v>43.35</v>
      </c>
    </row>
    <row r="1376" s="1" customFormat="1" customHeight="1" spans="1:3">
      <c r="A1376" s="4" t="s">
        <v>23</v>
      </c>
      <c r="B1376" s="4" t="str">
        <f>"202006204624"</f>
        <v>202006204624</v>
      </c>
      <c r="C1376" s="5">
        <v>62.14</v>
      </c>
    </row>
    <row r="1377" s="1" customFormat="1" customHeight="1" spans="1:3">
      <c r="A1377" s="4" t="s">
        <v>23</v>
      </c>
      <c r="B1377" s="4" t="str">
        <f>"202006204625"</f>
        <v>202006204625</v>
      </c>
      <c r="C1377" s="5">
        <v>52.09</v>
      </c>
    </row>
    <row r="1378" s="1" customFormat="1" customHeight="1" spans="1:3">
      <c r="A1378" s="4" t="s">
        <v>23</v>
      </c>
      <c r="B1378" s="4" t="str">
        <f>"202006204626"</f>
        <v>202006204626</v>
      </c>
      <c r="C1378" s="5">
        <v>57.71</v>
      </c>
    </row>
    <row r="1379" s="1" customFormat="1" customHeight="1" spans="1:3">
      <c r="A1379" s="4" t="s">
        <v>23</v>
      </c>
      <c r="B1379" s="4" t="str">
        <f>"202006204627"</f>
        <v>202006204627</v>
      </c>
      <c r="C1379" s="5">
        <v>67.66</v>
      </c>
    </row>
    <row r="1380" s="1" customFormat="1" customHeight="1" spans="1:3">
      <c r="A1380" s="4" t="s">
        <v>23</v>
      </c>
      <c r="B1380" s="4" t="str">
        <f>"202006204628"</f>
        <v>202006204628</v>
      </c>
      <c r="C1380" s="5">
        <v>51.62</v>
      </c>
    </row>
    <row r="1381" s="1" customFormat="1" customHeight="1" spans="1:3">
      <c r="A1381" s="4" t="s">
        <v>23</v>
      </c>
      <c r="B1381" s="4" t="str">
        <f>"202006204629"</f>
        <v>202006204629</v>
      </c>
      <c r="C1381" s="5">
        <v>61.68</v>
      </c>
    </row>
    <row r="1382" s="1" customFormat="1" customHeight="1" spans="1:3">
      <c r="A1382" s="4" t="s">
        <v>23</v>
      </c>
      <c r="B1382" s="4" t="str">
        <f>"202006204630"</f>
        <v>202006204630</v>
      </c>
      <c r="C1382" s="5">
        <v>48.8</v>
      </c>
    </row>
    <row r="1383" s="1" customFormat="1" customHeight="1" spans="1:3">
      <c r="A1383" s="4" t="s">
        <v>23</v>
      </c>
      <c r="B1383" s="4" t="str">
        <f>"202006204701"</f>
        <v>202006204701</v>
      </c>
      <c r="C1383" s="5">
        <v>52.15</v>
      </c>
    </row>
    <row r="1384" s="1" customFormat="1" customHeight="1" spans="1:3">
      <c r="A1384" s="4" t="s">
        <v>23</v>
      </c>
      <c r="B1384" s="4" t="str">
        <f>"202006204702"</f>
        <v>202006204702</v>
      </c>
      <c r="C1384" s="5">
        <v>0</v>
      </c>
    </row>
    <row r="1385" s="1" customFormat="1" customHeight="1" spans="1:3">
      <c r="A1385" s="4" t="s">
        <v>23</v>
      </c>
      <c r="B1385" s="4" t="str">
        <f>"202006204703"</f>
        <v>202006204703</v>
      </c>
      <c r="C1385" s="5">
        <v>48.28</v>
      </c>
    </row>
    <row r="1386" s="1" customFormat="1" customHeight="1" spans="1:3">
      <c r="A1386" s="4" t="s">
        <v>23</v>
      </c>
      <c r="B1386" s="4" t="str">
        <f>"202006204704"</f>
        <v>202006204704</v>
      </c>
      <c r="C1386" s="5">
        <v>51.32</v>
      </c>
    </row>
    <row r="1387" s="1" customFormat="1" customHeight="1" spans="1:3">
      <c r="A1387" s="4" t="s">
        <v>24</v>
      </c>
      <c r="B1387" s="4" t="str">
        <f>"202006214705"</f>
        <v>202006214705</v>
      </c>
      <c r="C1387" s="5">
        <v>0</v>
      </c>
    </row>
    <row r="1388" s="1" customFormat="1" customHeight="1" spans="1:3">
      <c r="A1388" s="4" t="s">
        <v>24</v>
      </c>
      <c r="B1388" s="4" t="str">
        <f>"202006214706"</f>
        <v>202006214706</v>
      </c>
      <c r="C1388" s="5">
        <v>55.19</v>
      </c>
    </row>
    <row r="1389" s="1" customFormat="1" customHeight="1" spans="1:3">
      <c r="A1389" s="4" t="s">
        <v>24</v>
      </c>
      <c r="B1389" s="4" t="str">
        <f>"202006214707"</f>
        <v>202006214707</v>
      </c>
      <c r="C1389" s="5">
        <v>54.63</v>
      </c>
    </row>
    <row r="1390" s="1" customFormat="1" customHeight="1" spans="1:3">
      <c r="A1390" s="4" t="s">
        <v>24</v>
      </c>
      <c r="B1390" s="4" t="str">
        <f>"202006214708"</f>
        <v>202006214708</v>
      </c>
      <c r="C1390" s="5">
        <v>51.74</v>
      </c>
    </row>
    <row r="1391" s="1" customFormat="1" customHeight="1" spans="1:3">
      <c r="A1391" s="4" t="s">
        <v>24</v>
      </c>
      <c r="B1391" s="4" t="str">
        <f>"202006214709"</f>
        <v>202006214709</v>
      </c>
      <c r="C1391" s="5">
        <v>0</v>
      </c>
    </row>
    <row r="1392" s="1" customFormat="1" customHeight="1" spans="1:3">
      <c r="A1392" s="4" t="s">
        <v>24</v>
      </c>
      <c r="B1392" s="4" t="str">
        <f>"202006214710"</f>
        <v>202006214710</v>
      </c>
      <c r="C1392" s="5">
        <v>0</v>
      </c>
    </row>
    <row r="1393" s="1" customFormat="1" customHeight="1" spans="1:3">
      <c r="A1393" s="4" t="s">
        <v>24</v>
      </c>
      <c r="B1393" s="4" t="str">
        <f>"202006214711"</f>
        <v>202006214711</v>
      </c>
      <c r="C1393" s="5">
        <v>65.54</v>
      </c>
    </row>
    <row r="1394" s="1" customFormat="1" customHeight="1" spans="1:3">
      <c r="A1394" s="4" t="s">
        <v>24</v>
      </c>
      <c r="B1394" s="4" t="str">
        <f>"202006214712"</f>
        <v>202006214712</v>
      </c>
      <c r="C1394" s="5">
        <v>0</v>
      </c>
    </row>
    <row r="1395" s="1" customFormat="1" customHeight="1" spans="1:3">
      <c r="A1395" s="4" t="s">
        <v>24</v>
      </c>
      <c r="B1395" s="4" t="str">
        <f>"202006214713"</f>
        <v>202006214713</v>
      </c>
      <c r="C1395" s="5">
        <v>0</v>
      </c>
    </row>
    <row r="1396" s="1" customFormat="1" customHeight="1" spans="1:3">
      <c r="A1396" s="4" t="s">
        <v>24</v>
      </c>
      <c r="B1396" s="4" t="str">
        <f>"202006214714"</f>
        <v>202006214714</v>
      </c>
      <c r="C1396" s="5">
        <v>51.88</v>
      </c>
    </row>
    <row r="1397" s="1" customFormat="1" customHeight="1" spans="1:3">
      <c r="A1397" s="4" t="s">
        <v>24</v>
      </c>
      <c r="B1397" s="4" t="str">
        <f>"202006214715"</f>
        <v>202006214715</v>
      </c>
      <c r="C1397" s="5">
        <v>67.57</v>
      </c>
    </row>
    <row r="1398" s="1" customFormat="1" customHeight="1" spans="1:3">
      <c r="A1398" s="4" t="s">
        <v>25</v>
      </c>
      <c r="B1398" s="4" t="str">
        <f>"202006224716"</f>
        <v>202006224716</v>
      </c>
      <c r="C1398" s="5">
        <v>48.74</v>
      </c>
    </row>
    <row r="1399" s="1" customFormat="1" customHeight="1" spans="1:3">
      <c r="A1399" s="4" t="s">
        <v>25</v>
      </c>
      <c r="B1399" s="4" t="str">
        <f>"202006224717"</f>
        <v>202006224717</v>
      </c>
      <c r="C1399" s="5">
        <v>53.32</v>
      </c>
    </row>
    <row r="1400" s="1" customFormat="1" customHeight="1" spans="1:3">
      <c r="A1400" s="4" t="s">
        <v>25</v>
      </c>
      <c r="B1400" s="4" t="str">
        <f>"202006224718"</f>
        <v>202006224718</v>
      </c>
      <c r="C1400" s="5">
        <v>46.64</v>
      </c>
    </row>
    <row r="1401" s="1" customFormat="1" customHeight="1" spans="1:3">
      <c r="A1401" s="4" t="s">
        <v>25</v>
      </c>
      <c r="B1401" s="4" t="str">
        <f>"202006224719"</f>
        <v>202006224719</v>
      </c>
      <c r="C1401" s="5">
        <v>49.58</v>
      </c>
    </row>
    <row r="1402" s="1" customFormat="1" customHeight="1" spans="1:3">
      <c r="A1402" s="4" t="s">
        <v>25</v>
      </c>
      <c r="B1402" s="4" t="str">
        <f>"202006224720"</f>
        <v>202006224720</v>
      </c>
      <c r="C1402" s="5">
        <v>52.74</v>
      </c>
    </row>
    <row r="1403" s="1" customFormat="1" customHeight="1" spans="1:3">
      <c r="A1403" s="4" t="s">
        <v>25</v>
      </c>
      <c r="B1403" s="4" t="str">
        <f>"202006224721"</f>
        <v>202006224721</v>
      </c>
      <c r="C1403" s="5">
        <v>43.09</v>
      </c>
    </row>
    <row r="1404" s="1" customFormat="1" customHeight="1" spans="1:3">
      <c r="A1404" s="4" t="s">
        <v>25</v>
      </c>
      <c r="B1404" s="4" t="str">
        <f>"202006224722"</f>
        <v>202006224722</v>
      </c>
      <c r="C1404" s="5">
        <v>47.57</v>
      </c>
    </row>
    <row r="1405" s="1" customFormat="1" customHeight="1" spans="1:3">
      <c r="A1405" s="4" t="s">
        <v>25</v>
      </c>
      <c r="B1405" s="4" t="str">
        <f>"202006224723"</f>
        <v>202006224723</v>
      </c>
      <c r="C1405" s="5">
        <v>48.86</v>
      </c>
    </row>
    <row r="1406" s="1" customFormat="1" customHeight="1" spans="1:3">
      <c r="A1406" s="4" t="s">
        <v>25</v>
      </c>
      <c r="B1406" s="4" t="str">
        <f>"202006224724"</f>
        <v>202006224724</v>
      </c>
      <c r="C1406" s="5">
        <v>56.03</v>
      </c>
    </row>
    <row r="1407" s="1" customFormat="1" customHeight="1" spans="1:3">
      <c r="A1407" s="4" t="s">
        <v>25</v>
      </c>
      <c r="B1407" s="4" t="str">
        <f>"202006224725"</f>
        <v>202006224725</v>
      </c>
      <c r="C1407" s="5">
        <v>49.64</v>
      </c>
    </row>
    <row r="1408" s="1" customFormat="1" customHeight="1" spans="1:3">
      <c r="A1408" s="4" t="s">
        <v>25</v>
      </c>
      <c r="B1408" s="4" t="str">
        <f>"202006224726"</f>
        <v>202006224726</v>
      </c>
      <c r="C1408" s="5">
        <v>41.34</v>
      </c>
    </row>
    <row r="1409" s="1" customFormat="1" customHeight="1" spans="1:3">
      <c r="A1409" s="4" t="s">
        <v>25</v>
      </c>
      <c r="B1409" s="4" t="str">
        <f>"202006224727"</f>
        <v>202006224727</v>
      </c>
      <c r="C1409" s="5">
        <v>51.95</v>
      </c>
    </row>
    <row r="1410" s="1" customFormat="1" customHeight="1" spans="1:3">
      <c r="A1410" s="4" t="s">
        <v>25</v>
      </c>
      <c r="B1410" s="4" t="str">
        <f>"202006224728"</f>
        <v>202006224728</v>
      </c>
      <c r="C1410" s="5">
        <v>57.85</v>
      </c>
    </row>
    <row r="1411" s="1" customFormat="1" customHeight="1" spans="1:3">
      <c r="A1411" s="4" t="s">
        <v>25</v>
      </c>
      <c r="B1411" s="4" t="str">
        <f>"202006224729"</f>
        <v>202006224729</v>
      </c>
      <c r="C1411" s="5">
        <v>47.37</v>
      </c>
    </row>
    <row r="1412" s="1" customFormat="1" customHeight="1" spans="1:3">
      <c r="A1412" s="4" t="s">
        <v>25</v>
      </c>
      <c r="B1412" s="4" t="str">
        <f>"202006224730"</f>
        <v>202006224730</v>
      </c>
      <c r="C1412" s="5">
        <v>0</v>
      </c>
    </row>
    <row r="1413" s="1" customFormat="1" customHeight="1" spans="1:3">
      <c r="A1413" s="4" t="s">
        <v>25</v>
      </c>
      <c r="B1413" s="4" t="str">
        <f>"202006224801"</f>
        <v>202006224801</v>
      </c>
      <c r="C1413" s="5">
        <v>50.8</v>
      </c>
    </row>
    <row r="1414" s="1" customFormat="1" customHeight="1" spans="1:3">
      <c r="A1414" s="4" t="s">
        <v>25</v>
      </c>
      <c r="B1414" s="4" t="str">
        <f>"202006224802"</f>
        <v>202006224802</v>
      </c>
      <c r="C1414" s="5">
        <v>45.84</v>
      </c>
    </row>
    <row r="1415" s="1" customFormat="1" customHeight="1" spans="1:3">
      <c r="A1415" s="4" t="s">
        <v>25</v>
      </c>
      <c r="B1415" s="4" t="str">
        <f>"202006224803"</f>
        <v>202006224803</v>
      </c>
      <c r="C1415" s="5">
        <v>48.7</v>
      </c>
    </row>
    <row r="1416" s="1" customFormat="1" customHeight="1" spans="1:3">
      <c r="A1416" s="4" t="s">
        <v>26</v>
      </c>
      <c r="B1416" s="4" t="str">
        <f>"202006234804"</f>
        <v>202006234804</v>
      </c>
      <c r="C1416" s="5">
        <v>40.43</v>
      </c>
    </row>
    <row r="1417" s="1" customFormat="1" customHeight="1" spans="1:3">
      <c r="A1417" s="4" t="s">
        <v>26</v>
      </c>
      <c r="B1417" s="4" t="str">
        <f>"202006234805"</f>
        <v>202006234805</v>
      </c>
      <c r="C1417" s="5">
        <v>69.23</v>
      </c>
    </row>
    <row r="1418" s="1" customFormat="1" customHeight="1" spans="1:3">
      <c r="A1418" s="4" t="s">
        <v>26</v>
      </c>
      <c r="B1418" s="4" t="str">
        <f>"202006234806"</f>
        <v>202006234806</v>
      </c>
      <c r="C1418" s="5">
        <v>50.65</v>
      </c>
    </row>
    <row r="1419" s="1" customFormat="1" customHeight="1" spans="1:3">
      <c r="A1419" s="4" t="s">
        <v>26</v>
      </c>
      <c r="B1419" s="4" t="str">
        <f>"202006234807"</f>
        <v>202006234807</v>
      </c>
      <c r="C1419" s="5">
        <v>59.16</v>
      </c>
    </row>
    <row r="1420" s="1" customFormat="1" customHeight="1" spans="1:3">
      <c r="A1420" s="4" t="s">
        <v>26</v>
      </c>
      <c r="B1420" s="4" t="str">
        <f>"202006234808"</f>
        <v>202006234808</v>
      </c>
      <c r="C1420" s="5">
        <v>57.65</v>
      </c>
    </row>
    <row r="1421" s="1" customFormat="1" customHeight="1" spans="1:3">
      <c r="A1421" s="4" t="s">
        <v>26</v>
      </c>
      <c r="B1421" s="4" t="str">
        <f>"202006234809"</f>
        <v>202006234809</v>
      </c>
      <c r="C1421" s="5">
        <v>54.59</v>
      </c>
    </row>
    <row r="1422" s="1" customFormat="1" customHeight="1" spans="1:3">
      <c r="A1422" s="4" t="s">
        <v>26</v>
      </c>
      <c r="B1422" s="4" t="str">
        <f>"202006234810"</f>
        <v>202006234810</v>
      </c>
      <c r="C1422" s="5">
        <v>55.92</v>
      </c>
    </row>
    <row r="1423" s="1" customFormat="1" customHeight="1" spans="1:3">
      <c r="A1423" s="4" t="s">
        <v>26</v>
      </c>
      <c r="B1423" s="4" t="str">
        <f>"202006234811"</f>
        <v>202006234811</v>
      </c>
      <c r="C1423" s="5">
        <v>56.29</v>
      </c>
    </row>
    <row r="1424" s="1" customFormat="1" customHeight="1" spans="1:3">
      <c r="A1424" s="4" t="s">
        <v>26</v>
      </c>
      <c r="B1424" s="4" t="str">
        <f>"202006234812"</f>
        <v>202006234812</v>
      </c>
      <c r="C1424" s="5">
        <v>55.96</v>
      </c>
    </row>
    <row r="1425" s="1" customFormat="1" customHeight="1" spans="1:3">
      <c r="A1425" s="4" t="s">
        <v>26</v>
      </c>
      <c r="B1425" s="4" t="str">
        <f>"202006234813"</f>
        <v>202006234813</v>
      </c>
      <c r="C1425" s="5">
        <v>63.35</v>
      </c>
    </row>
    <row r="1426" s="1" customFormat="1" customHeight="1" spans="1:3">
      <c r="A1426" s="4" t="s">
        <v>26</v>
      </c>
      <c r="B1426" s="4" t="str">
        <f>"202006234814"</f>
        <v>202006234814</v>
      </c>
      <c r="C1426" s="5">
        <v>61.11</v>
      </c>
    </row>
    <row r="1427" s="1" customFormat="1" customHeight="1" spans="1:3">
      <c r="A1427" s="4" t="s">
        <v>26</v>
      </c>
      <c r="B1427" s="4" t="str">
        <f>"202006234815"</f>
        <v>202006234815</v>
      </c>
      <c r="C1427" s="5">
        <v>46.87</v>
      </c>
    </row>
    <row r="1428" s="1" customFormat="1" customHeight="1" spans="1:3">
      <c r="A1428" s="4" t="s">
        <v>26</v>
      </c>
      <c r="B1428" s="4" t="str">
        <f>"202006234816"</f>
        <v>202006234816</v>
      </c>
      <c r="C1428" s="5">
        <v>43.45</v>
      </c>
    </row>
    <row r="1429" s="1" customFormat="1" customHeight="1" spans="1:3">
      <c r="A1429" s="4" t="s">
        <v>26</v>
      </c>
      <c r="B1429" s="4" t="str">
        <f>"202006234817"</f>
        <v>202006234817</v>
      </c>
      <c r="C1429" s="5">
        <v>53.32</v>
      </c>
    </row>
    <row r="1430" s="1" customFormat="1" customHeight="1" spans="1:3">
      <c r="A1430" s="4" t="s">
        <v>26</v>
      </c>
      <c r="B1430" s="4" t="str">
        <f>"202006234818"</f>
        <v>202006234818</v>
      </c>
      <c r="C1430" s="5">
        <v>39.86</v>
      </c>
    </row>
    <row r="1431" s="1" customFormat="1" customHeight="1" spans="1:3">
      <c r="A1431" s="4" t="s">
        <v>26</v>
      </c>
      <c r="B1431" s="4" t="str">
        <f>"202006234819"</f>
        <v>202006234819</v>
      </c>
      <c r="C1431" s="5">
        <v>64.25</v>
      </c>
    </row>
    <row r="1432" s="1" customFormat="1" customHeight="1" spans="1:3">
      <c r="A1432" s="4" t="s">
        <v>26</v>
      </c>
      <c r="B1432" s="4" t="str">
        <f>"202006234820"</f>
        <v>202006234820</v>
      </c>
      <c r="C1432" s="5">
        <v>51.74</v>
      </c>
    </row>
    <row r="1433" s="1" customFormat="1" customHeight="1" spans="1:3">
      <c r="A1433" s="4" t="s">
        <v>26</v>
      </c>
      <c r="B1433" s="4" t="str">
        <f>"202006234821"</f>
        <v>202006234821</v>
      </c>
      <c r="C1433" s="5">
        <v>49.72</v>
      </c>
    </row>
    <row r="1434" s="1" customFormat="1" customHeight="1" spans="1:3">
      <c r="A1434" s="4" t="s">
        <v>27</v>
      </c>
      <c r="B1434" s="4" t="str">
        <f>"202006244822"</f>
        <v>202006244822</v>
      </c>
      <c r="C1434" s="5">
        <v>50.58</v>
      </c>
    </row>
    <row r="1435" s="1" customFormat="1" customHeight="1" spans="1:3">
      <c r="A1435" s="4" t="s">
        <v>27</v>
      </c>
      <c r="B1435" s="4" t="str">
        <f>"202006244823"</f>
        <v>202006244823</v>
      </c>
      <c r="C1435" s="5">
        <v>52.28</v>
      </c>
    </row>
    <row r="1436" s="1" customFormat="1" customHeight="1" spans="1:3">
      <c r="A1436" s="4" t="s">
        <v>27</v>
      </c>
      <c r="B1436" s="4" t="str">
        <f>"202006244824"</f>
        <v>202006244824</v>
      </c>
      <c r="C1436" s="5">
        <v>54.69</v>
      </c>
    </row>
    <row r="1437" s="1" customFormat="1" customHeight="1" spans="1:3">
      <c r="A1437" s="4" t="s">
        <v>27</v>
      </c>
      <c r="B1437" s="4" t="str">
        <f>"202006244825"</f>
        <v>202006244825</v>
      </c>
      <c r="C1437" s="5">
        <v>50.6</v>
      </c>
    </row>
    <row r="1438" s="1" customFormat="1" customHeight="1" spans="1:3">
      <c r="A1438" s="4" t="s">
        <v>27</v>
      </c>
      <c r="B1438" s="4" t="str">
        <f>"202006244826"</f>
        <v>202006244826</v>
      </c>
      <c r="C1438" s="5">
        <v>53.9</v>
      </c>
    </row>
    <row r="1439" s="1" customFormat="1" customHeight="1" spans="1:3">
      <c r="A1439" s="4" t="s">
        <v>27</v>
      </c>
      <c r="B1439" s="4" t="str">
        <f>"202006244827"</f>
        <v>202006244827</v>
      </c>
      <c r="C1439" s="5">
        <v>53.66</v>
      </c>
    </row>
    <row r="1440" s="1" customFormat="1" customHeight="1" spans="1:3">
      <c r="A1440" s="4" t="s">
        <v>27</v>
      </c>
      <c r="B1440" s="4" t="str">
        <f>"202006244828"</f>
        <v>202006244828</v>
      </c>
      <c r="C1440" s="5">
        <v>59.94</v>
      </c>
    </row>
    <row r="1441" s="1" customFormat="1" customHeight="1" spans="1:3">
      <c r="A1441" s="4" t="s">
        <v>27</v>
      </c>
      <c r="B1441" s="4" t="str">
        <f>"202006244829"</f>
        <v>202006244829</v>
      </c>
      <c r="C1441" s="5">
        <v>53.13</v>
      </c>
    </row>
    <row r="1442" s="1" customFormat="1" customHeight="1" spans="1:3">
      <c r="A1442" s="4" t="s">
        <v>27</v>
      </c>
      <c r="B1442" s="4" t="str">
        <f>"202006244830"</f>
        <v>202006244830</v>
      </c>
      <c r="C1442" s="5">
        <v>0</v>
      </c>
    </row>
    <row r="1443" s="1" customFormat="1" customHeight="1" spans="1:3">
      <c r="A1443" s="4" t="s">
        <v>27</v>
      </c>
      <c r="B1443" s="4" t="str">
        <f>"202006244901"</f>
        <v>202006244901</v>
      </c>
      <c r="C1443" s="5">
        <v>71.54</v>
      </c>
    </row>
    <row r="1444" s="1" customFormat="1" customHeight="1" spans="1:3">
      <c r="A1444" s="4" t="s">
        <v>27</v>
      </c>
      <c r="B1444" s="4" t="str">
        <f>"202006244902"</f>
        <v>202006244902</v>
      </c>
      <c r="C1444" s="5">
        <v>42.73</v>
      </c>
    </row>
    <row r="1445" s="1" customFormat="1" customHeight="1" spans="1:3">
      <c r="A1445" s="4" t="s">
        <v>27</v>
      </c>
      <c r="B1445" s="4" t="str">
        <f>"202006244903"</f>
        <v>202006244903</v>
      </c>
      <c r="C1445" s="5">
        <v>0</v>
      </c>
    </row>
    <row r="1446" s="1" customFormat="1" customHeight="1" spans="1:3">
      <c r="A1446" s="4" t="s">
        <v>27</v>
      </c>
      <c r="B1446" s="4" t="str">
        <f>"202006244904"</f>
        <v>202006244904</v>
      </c>
      <c r="C1446" s="5">
        <v>63.12</v>
      </c>
    </row>
    <row r="1447" s="1" customFormat="1" customHeight="1" spans="1:3">
      <c r="A1447" s="4" t="s">
        <v>27</v>
      </c>
      <c r="B1447" s="4" t="str">
        <f>"202006244905"</f>
        <v>202006244905</v>
      </c>
      <c r="C1447" s="5">
        <v>0</v>
      </c>
    </row>
    <row r="1448" s="1" customFormat="1" customHeight="1" spans="1:3">
      <c r="A1448" s="4" t="s">
        <v>27</v>
      </c>
      <c r="B1448" s="4" t="str">
        <f>"202006244906"</f>
        <v>202006244906</v>
      </c>
      <c r="C1448" s="5">
        <v>50.01</v>
      </c>
    </row>
    <row r="1449" s="1" customFormat="1" customHeight="1" spans="1:3">
      <c r="A1449" s="4" t="s">
        <v>27</v>
      </c>
      <c r="B1449" s="4" t="str">
        <f>"202006244907"</f>
        <v>202006244907</v>
      </c>
      <c r="C1449" s="5">
        <v>65.33</v>
      </c>
    </row>
    <row r="1450" s="1" customFormat="1" customHeight="1" spans="1:3">
      <c r="A1450" s="4" t="s">
        <v>27</v>
      </c>
      <c r="B1450" s="4" t="str">
        <f>"202006244908"</f>
        <v>202006244908</v>
      </c>
      <c r="C1450" s="5">
        <v>54.59</v>
      </c>
    </row>
    <row r="1451" s="1" customFormat="1" customHeight="1" spans="1:3">
      <c r="A1451" s="4" t="s">
        <v>27</v>
      </c>
      <c r="B1451" s="4" t="str">
        <f>"202006244909"</f>
        <v>202006244909</v>
      </c>
      <c r="C1451" s="5">
        <v>52.5</v>
      </c>
    </row>
    <row r="1452" s="1" customFormat="1" customHeight="1" spans="1:3">
      <c r="A1452" s="4" t="s">
        <v>27</v>
      </c>
      <c r="B1452" s="4" t="str">
        <f>"202006244910"</f>
        <v>202006244910</v>
      </c>
      <c r="C1452" s="5">
        <v>63.66</v>
      </c>
    </row>
    <row r="1453" s="1" customFormat="1" customHeight="1" spans="1:3">
      <c r="A1453" s="4" t="s">
        <v>27</v>
      </c>
      <c r="B1453" s="4" t="str">
        <f>"202006244911"</f>
        <v>202006244911</v>
      </c>
      <c r="C1453" s="5">
        <v>72.16</v>
      </c>
    </row>
    <row r="1454" s="1" customFormat="1" customHeight="1" spans="1:3">
      <c r="A1454" s="4" t="s">
        <v>27</v>
      </c>
      <c r="B1454" s="4" t="str">
        <f>"202006244912"</f>
        <v>202006244912</v>
      </c>
      <c r="C1454" s="5">
        <v>63.32</v>
      </c>
    </row>
    <row r="1455" s="1" customFormat="1" customHeight="1" spans="1:3">
      <c r="A1455" s="4" t="s">
        <v>27</v>
      </c>
      <c r="B1455" s="4" t="str">
        <f>"202006244913"</f>
        <v>202006244913</v>
      </c>
      <c r="C1455" s="5">
        <v>61.3</v>
      </c>
    </row>
    <row r="1456" s="1" customFormat="1" customHeight="1" spans="1:3">
      <c r="A1456" s="4" t="s">
        <v>27</v>
      </c>
      <c r="B1456" s="4" t="str">
        <f>"202006244914"</f>
        <v>202006244914</v>
      </c>
      <c r="C1456" s="5">
        <v>60.44</v>
      </c>
    </row>
    <row r="1457" s="1" customFormat="1" customHeight="1" spans="1:3">
      <c r="A1457" s="4" t="s">
        <v>27</v>
      </c>
      <c r="B1457" s="4" t="str">
        <f>"202006244915"</f>
        <v>202006244915</v>
      </c>
      <c r="C1457" s="5">
        <v>64.29</v>
      </c>
    </row>
    <row r="1458" s="1" customFormat="1" customHeight="1" spans="1:3">
      <c r="A1458" s="4" t="s">
        <v>27</v>
      </c>
      <c r="B1458" s="4" t="str">
        <f>"202006244916"</f>
        <v>202006244916</v>
      </c>
      <c r="C1458" s="5">
        <v>25.64</v>
      </c>
    </row>
    <row r="1459" s="1" customFormat="1" customHeight="1" spans="1:3">
      <c r="A1459" s="4" t="s">
        <v>27</v>
      </c>
      <c r="B1459" s="4" t="str">
        <f>"202006244917"</f>
        <v>202006244917</v>
      </c>
      <c r="C1459" s="5">
        <v>53.83</v>
      </c>
    </row>
    <row r="1460" s="1" customFormat="1" customHeight="1" spans="1:3">
      <c r="A1460" s="4" t="s">
        <v>27</v>
      </c>
      <c r="B1460" s="4" t="str">
        <f>"202006244918"</f>
        <v>202006244918</v>
      </c>
      <c r="C1460" s="5">
        <v>50.94</v>
      </c>
    </row>
    <row r="1461" s="1" customFormat="1" customHeight="1" spans="1:3">
      <c r="A1461" s="4" t="s">
        <v>27</v>
      </c>
      <c r="B1461" s="4" t="str">
        <f>"202006244919"</f>
        <v>202006244919</v>
      </c>
      <c r="C1461" s="5">
        <v>48.61</v>
      </c>
    </row>
    <row r="1462" s="1" customFormat="1" customHeight="1" spans="1:3">
      <c r="A1462" s="4" t="s">
        <v>27</v>
      </c>
      <c r="B1462" s="4" t="str">
        <f>"202006244920"</f>
        <v>202006244920</v>
      </c>
      <c r="C1462" s="5">
        <v>43.1</v>
      </c>
    </row>
    <row r="1463" s="1" customFormat="1" customHeight="1" spans="1:3">
      <c r="A1463" s="4" t="s">
        <v>27</v>
      </c>
      <c r="B1463" s="4" t="str">
        <f>"202006244921"</f>
        <v>202006244921</v>
      </c>
      <c r="C1463" s="5">
        <v>53.26</v>
      </c>
    </row>
    <row r="1464" s="1" customFormat="1" customHeight="1" spans="1:3">
      <c r="A1464" s="4" t="s">
        <v>27</v>
      </c>
      <c r="B1464" s="4" t="str">
        <f>"202006244922"</f>
        <v>202006244922</v>
      </c>
      <c r="C1464" s="5">
        <v>54.36</v>
      </c>
    </row>
    <row r="1465" s="1" customFormat="1" customHeight="1" spans="1:3">
      <c r="A1465" s="4" t="s">
        <v>28</v>
      </c>
      <c r="B1465" s="4" t="str">
        <f>"202006254923"</f>
        <v>202006254923</v>
      </c>
      <c r="C1465" s="5">
        <v>57.62</v>
      </c>
    </row>
    <row r="1466" s="1" customFormat="1" customHeight="1" spans="1:3">
      <c r="A1466" s="4" t="s">
        <v>28</v>
      </c>
      <c r="B1466" s="4" t="str">
        <f>"202006254924"</f>
        <v>202006254924</v>
      </c>
      <c r="C1466" s="5">
        <v>59.95</v>
      </c>
    </row>
    <row r="1467" s="1" customFormat="1" customHeight="1" spans="1:3">
      <c r="A1467" s="4" t="s">
        <v>28</v>
      </c>
      <c r="B1467" s="4" t="str">
        <f>"202006254925"</f>
        <v>202006254925</v>
      </c>
      <c r="C1467" s="5">
        <v>68.49</v>
      </c>
    </row>
    <row r="1468" s="1" customFormat="1" customHeight="1" spans="1:3">
      <c r="A1468" s="4" t="s">
        <v>28</v>
      </c>
      <c r="B1468" s="4" t="str">
        <f>"202006254926"</f>
        <v>202006254926</v>
      </c>
      <c r="C1468" s="5">
        <v>54.73</v>
      </c>
    </row>
    <row r="1469" s="1" customFormat="1" customHeight="1" spans="1:3">
      <c r="A1469" s="4" t="s">
        <v>28</v>
      </c>
      <c r="B1469" s="4" t="str">
        <f>"202006254927"</f>
        <v>202006254927</v>
      </c>
      <c r="C1469" s="5">
        <v>50.49</v>
      </c>
    </row>
    <row r="1470" s="1" customFormat="1" customHeight="1" spans="1:3">
      <c r="A1470" s="4" t="s">
        <v>28</v>
      </c>
      <c r="B1470" s="4" t="str">
        <f>"202006254928"</f>
        <v>202006254928</v>
      </c>
      <c r="C1470" s="5">
        <v>61.05</v>
      </c>
    </row>
    <row r="1471" s="1" customFormat="1" customHeight="1" spans="1:3">
      <c r="A1471" s="4" t="s">
        <v>28</v>
      </c>
      <c r="B1471" s="4" t="str">
        <f>"202006254929"</f>
        <v>202006254929</v>
      </c>
      <c r="C1471" s="5">
        <v>57.25</v>
      </c>
    </row>
    <row r="1472" s="1" customFormat="1" customHeight="1" spans="1:3">
      <c r="A1472" s="4" t="s">
        <v>28</v>
      </c>
      <c r="B1472" s="4" t="str">
        <f>"202006254930"</f>
        <v>202006254930</v>
      </c>
      <c r="C1472" s="5">
        <v>47.78</v>
      </c>
    </row>
    <row r="1473" s="1" customFormat="1" customHeight="1" spans="1:3">
      <c r="A1473" s="4" t="s">
        <v>28</v>
      </c>
      <c r="B1473" s="4" t="str">
        <f>"202006255001"</f>
        <v>202006255001</v>
      </c>
      <c r="C1473" s="5">
        <v>61.58</v>
      </c>
    </row>
    <row r="1474" s="1" customFormat="1" customHeight="1" spans="1:3">
      <c r="A1474" s="4" t="s">
        <v>28</v>
      </c>
      <c r="B1474" s="4" t="str">
        <f>"202006255002"</f>
        <v>202006255002</v>
      </c>
      <c r="C1474" s="5">
        <v>55.44</v>
      </c>
    </row>
    <row r="1475" s="1" customFormat="1" customHeight="1" spans="1:3">
      <c r="A1475" s="4" t="s">
        <v>28</v>
      </c>
      <c r="B1475" s="4" t="str">
        <f>"202006255003"</f>
        <v>202006255003</v>
      </c>
      <c r="C1475" s="5">
        <v>60.31</v>
      </c>
    </row>
    <row r="1476" s="1" customFormat="1" customHeight="1" spans="1:3">
      <c r="A1476" s="4" t="s">
        <v>28</v>
      </c>
      <c r="B1476" s="4" t="str">
        <f>"202006255004"</f>
        <v>202006255004</v>
      </c>
      <c r="C1476" s="5">
        <v>46.34</v>
      </c>
    </row>
    <row r="1477" s="1" customFormat="1" customHeight="1" spans="1:3">
      <c r="A1477" s="4" t="s">
        <v>28</v>
      </c>
      <c r="B1477" s="4" t="str">
        <f>"202006255005"</f>
        <v>202006255005</v>
      </c>
      <c r="C1477" s="5">
        <v>49.29</v>
      </c>
    </row>
    <row r="1478" s="1" customFormat="1" customHeight="1" spans="1:3">
      <c r="A1478" s="4" t="s">
        <v>28</v>
      </c>
      <c r="B1478" s="4" t="str">
        <f>"202006255006"</f>
        <v>202006255006</v>
      </c>
      <c r="C1478" s="5">
        <v>46.62</v>
      </c>
    </row>
    <row r="1479" s="1" customFormat="1" customHeight="1" spans="1:3">
      <c r="A1479" s="4" t="s">
        <v>28</v>
      </c>
      <c r="B1479" s="4" t="str">
        <f>"202006255007"</f>
        <v>202006255007</v>
      </c>
      <c r="C1479" s="5">
        <v>57.88</v>
      </c>
    </row>
    <row r="1480" s="1" customFormat="1" customHeight="1" spans="1:3">
      <c r="A1480" s="4" t="s">
        <v>28</v>
      </c>
      <c r="B1480" s="4" t="str">
        <f>"202006255008"</f>
        <v>202006255008</v>
      </c>
      <c r="C1480" s="5">
        <v>69.69</v>
      </c>
    </row>
    <row r="1481" s="1" customFormat="1" customHeight="1" spans="1:3">
      <c r="A1481" s="4" t="s">
        <v>29</v>
      </c>
      <c r="B1481" s="4" t="str">
        <f>"202006265009"</f>
        <v>202006265009</v>
      </c>
      <c r="C1481" s="5">
        <v>65.64</v>
      </c>
    </row>
    <row r="1482" s="1" customFormat="1" customHeight="1" spans="1:3">
      <c r="A1482" s="4" t="s">
        <v>29</v>
      </c>
      <c r="B1482" s="4" t="str">
        <f>"202006265010"</f>
        <v>202006265010</v>
      </c>
      <c r="C1482" s="5">
        <v>43.26</v>
      </c>
    </row>
    <row r="1483" s="1" customFormat="1" customHeight="1" spans="1:3">
      <c r="A1483" s="4" t="s">
        <v>29</v>
      </c>
      <c r="B1483" s="4" t="str">
        <f>"202006265011"</f>
        <v>202006265011</v>
      </c>
      <c r="C1483" s="5">
        <v>46.38</v>
      </c>
    </row>
    <row r="1484" s="1" customFormat="1" customHeight="1" spans="1:3">
      <c r="A1484" s="4" t="s">
        <v>29</v>
      </c>
      <c r="B1484" s="4" t="str">
        <f>"202006265012"</f>
        <v>202006265012</v>
      </c>
      <c r="C1484" s="5">
        <v>0</v>
      </c>
    </row>
    <row r="1485" s="1" customFormat="1" customHeight="1" spans="1:3">
      <c r="A1485" s="4" t="s">
        <v>29</v>
      </c>
      <c r="B1485" s="4" t="str">
        <f>"202006265013"</f>
        <v>202006265013</v>
      </c>
      <c r="C1485" s="5">
        <v>69.81</v>
      </c>
    </row>
    <row r="1486" s="1" customFormat="1" customHeight="1" spans="1:3">
      <c r="A1486" s="4" t="s">
        <v>29</v>
      </c>
      <c r="B1486" s="4" t="str">
        <f>"202006265014"</f>
        <v>202006265014</v>
      </c>
      <c r="C1486" s="5">
        <v>61.54</v>
      </c>
    </row>
    <row r="1487" s="1" customFormat="1" customHeight="1" spans="1:3">
      <c r="A1487" s="4" t="s">
        <v>29</v>
      </c>
      <c r="B1487" s="4" t="str">
        <f>"202006265015"</f>
        <v>202006265015</v>
      </c>
      <c r="C1487" s="5">
        <v>61.01</v>
      </c>
    </row>
    <row r="1488" s="1" customFormat="1" customHeight="1" spans="1:3">
      <c r="A1488" s="4" t="s">
        <v>29</v>
      </c>
      <c r="B1488" s="4" t="str">
        <f>"202006265016"</f>
        <v>202006265016</v>
      </c>
      <c r="C1488" s="5">
        <v>58.22</v>
      </c>
    </row>
    <row r="1489" s="1" customFormat="1" customHeight="1" spans="1:3">
      <c r="A1489" s="4" t="s">
        <v>29</v>
      </c>
      <c r="B1489" s="4" t="str">
        <f>"202006265017"</f>
        <v>202006265017</v>
      </c>
      <c r="C1489" s="5">
        <v>50.32</v>
      </c>
    </row>
    <row r="1490" s="1" customFormat="1" customHeight="1" spans="1:3">
      <c r="A1490" s="4" t="s">
        <v>29</v>
      </c>
      <c r="B1490" s="4" t="str">
        <f>"202006265018"</f>
        <v>202006265018</v>
      </c>
      <c r="C1490" s="5">
        <v>44.21</v>
      </c>
    </row>
    <row r="1491" s="1" customFormat="1" customHeight="1" spans="1:3">
      <c r="A1491" s="4" t="s">
        <v>29</v>
      </c>
      <c r="B1491" s="4" t="str">
        <f>"202006265019"</f>
        <v>202006265019</v>
      </c>
      <c r="C1491" s="5">
        <v>64.27</v>
      </c>
    </row>
    <row r="1492" s="1" customFormat="1" customHeight="1" spans="1:3">
      <c r="A1492" s="4" t="s">
        <v>29</v>
      </c>
      <c r="B1492" s="4" t="str">
        <f>"202006265020"</f>
        <v>202006265020</v>
      </c>
      <c r="C1492" s="5">
        <v>49.65</v>
      </c>
    </row>
    <row r="1493" s="1" customFormat="1" customHeight="1" spans="1:3">
      <c r="A1493" s="4" t="s">
        <v>29</v>
      </c>
      <c r="B1493" s="4" t="str">
        <f>"202006265021"</f>
        <v>202006265021</v>
      </c>
      <c r="C1493" s="5">
        <v>68.53</v>
      </c>
    </row>
    <row r="1494" s="1" customFormat="1" customHeight="1" spans="1:3">
      <c r="A1494" s="4" t="s">
        <v>29</v>
      </c>
      <c r="B1494" s="4" t="str">
        <f>"202006265022"</f>
        <v>202006265022</v>
      </c>
      <c r="C1494" s="5">
        <v>48.88</v>
      </c>
    </row>
    <row r="1495" s="1" customFormat="1" customHeight="1" spans="1:3">
      <c r="A1495" s="4" t="s">
        <v>29</v>
      </c>
      <c r="B1495" s="4" t="str">
        <f>"202006265023"</f>
        <v>202006265023</v>
      </c>
      <c r="C1495" s="5">
        <v>63.34</v>
      </c>
    </row>
    <row r="1496" s="1" customFormat="1" customHeight="1" spans="1:3">
      <c r="A1496" s="4" t="s">
        <v>29</v>
      </c>
      <c r="B1496" s="4" t="str">
        <f>"202006265024"</f>
        <v>202006265024</v>
      </c>
      <c r="C1496" s="5">
        <v>35.54</v>
      </c>
    </row>
    <row r="1497" s="1" customFormat="1" customHeight="1" spans="1:3">
      <c r="A1497" s="4" t="s">
        <v>29</v>
      </c>
      <c r="B1497" s="4" t="str">
        <f>"202006265025"</f>
        <v>202006265025</v>
      </c>
      <c r="C1497" s="5">
        <v>37.91</v>
      </c>
    </row>
    <row r="1498" s="1" customFormat="1" customHeight="1" spans="1:3">
      <c r="A1498" s="4" t="s">
        <v>29</v>
      </c>
      <c r="B1498" s="4" t="str">
        <f>"202006265026"</f>
        <v>202006265026</v>
      </c>
      <c r="C1498" s="5">
        <v>0</v>
      </c>
    </row>
    <row r="1499" s="1" customFormat="1" customHeight="1" spans="1:3">
      <c r="A1499" s="4" t="s">
        <v>29</v>
      </c>
      <c r="B1499" s="4" t="str">
        <f>"202006265027"</f>
        <v>202006265027</v>
      </c>
      <c r="C1499" s="5">
        <v>47.41</v>
      </c>
    </row>
    <row r="1500" s="1" customFormat="1" customHeight="1" spans="1:3">
      <c r="A1500" s="4" t="s">
        <v>29</v>
      </c>
      <c r="B1500" s="4" t="str">
        <f>"202006265028"</f>
        <v>202006265028</v>
      </c>
      <c r="C1500" s="5">
        <v>77.55</v>
      </c>
    </row>
    <row r="1501" s="1" customFormat="1" customHeight="1" spans="1:3">
      <c r="A1501" s="4" t="s">
        <v>29</v>
      </c>
      <c r="B1501" s="4" t="str">
        <f>"202006265029"</f>
        <v>202006265029</v>
      </c>
      <c r="C1501" s="5">
        <v>0</v>
      </c>
    </row>
    <row r="1502" s="1" customFormat="1" customHeight="1" spans="1:3">
      <c r="A1502" s="4" t="s">
        <v>29</v>
      </c>
      <c r="B1502" s="4" t="str">
        <f>"202006265030"</f>
        <v>202006265030</v>
      </c>
      <c r="C1502" s="5">
        <v>61.95</v>
      </c>
    </row>
    <row r="1503" s="1" customFormat="1" customHeight="1" spans="1:3">
      <c r="A1503" s="4" t="s">
        <v>29</v>
      </c>
      <c r="B1503" s="4" t="str">
        <f>"202006265101"</f>
        <v>202006265101</v>
      </c>
      <c r="C1503" s="5">
        <v>67.81</v>
      </c>
    </row>
    <row r="1504" s="1" customFormat="1" customHeight="1" spans="1:3">
      <c r="A1504" s="4" t="s">
        <v>29</v>
      </c>
      <c r="B1504" s="4" t="str">
        <f>"202006265102"</f>
        <v>202006265102</v>
      </c>
      <c r="C1504" s="5">
        <v>59.51</v>
      </c>
    </row>
    <row r="1505" s="1" customFormat="1" customHeight="1" spans="1:3">
      <c r="A1505" s="4" t="s">
        <v>29</v>
      </c>
      <c r="B1505" s="4" t="str">
        <f>"202006265103"</f>
        <v>202006265103</v>
      </c>
      <c r="C1505" s="5">
        <v>63.63</v>
      </c>
    </row>
    <row r="1506" s="1" customFormat="1" customHeight="1" spans="1:3">
      <c r="A1506" s="4" t="s">
        <v>29</v>
      </c>
      <c r="B1506" s="4" t="str">
        <f>"202006265104"</f>
        <v>202006265104</v>
      </c>
      <c r="C1506" s="5">
        <v>55.8</v>
      </c>
    </row>
    <row r="1507" s="1" customFormat="1" customHeight="1" spans="1:3">
      <c r="A1507" s="4" t="s">
        <v>29</v>
      </c>
      <c r="B1507" s="4" t="str">
        <f>"202006265105"</f>
        <v>202006265105</v>
      </c>
      <c r="C1507" s="5">
        <v>49.17</v>
      </c>
    </row>
    <row r="1508" s="1" customFormat="1" customHeight="1" spans="1:3">
      <c r="A1508" s="4" t="s">
        <v>29</v>
      </c>
      <c r="B1508" s="4" t="str">
        <f>"202006265106"</f>
        <v>202006265106</v>
      </c>
      <c r="C1508" s="5">
        <v>59.03</v>
      </c>
    </row>
    <row r="1509" s="1" customFormat="1" customHeight="1" spans="1:3">
      <c r="A1509" s="4" t="s">
        <v>29</v>
      </c>
      <c r="B1509" s="4" t="str">
        <f>"202006265107"</f>
        <v>202006265107</v>
      </c>
      <c r="C1509" s="5">
        <v>67.16</v>
      </c>
    </row>
    <row r="1510" s="1" customFormat="1" customHeight="1" spans="1:3">
      <c r="A1510" s="4" t="s">
        <v>29</v>
      </c>
      <c r="B1510" s="4" t="str">
        <f>"202006265108"</f>
        <v>202006265108</v>
      </c>
      <c r="C1510" s="5">
        <v>56.81</v>
      </c>
    </row>
    <row r="1511" s="1" customFormat="1" customHeight="1" spans="1:3">
      <c r="A1511" s="4" t="s">
        <v>29</v>
      </c>
      <c r="B1511" s="4" t="str">
        <f>"202006265109"</f>
        <v>202006265109</v>
      </c>
      <c r="C1511" s="5">
        <v>60.34</v>
      </c>
    </row>
    <row r="1512" s="1" customFormat="1" customHeight="1" spans="1:3">
      <c r="A1512" s="4" t="s">
        <v>29</v>
      </c>
      <c r="B1512" s="4" t="str">
        <f>"202006265110"</f>
        <v>202006265110</v>
      </c>
      <c r="C1512" s="5">
        <v>43.18</v>
      </c>
    </row>
    <row r="1513" s="1" customFormat="1" customHeight="1" spans="1:3">
      <c r="A1513" s="4" t="s">
        <v>30</v>
      </c>
      <c r="B1513" s="4" t="str">
        <f>"202006275111"</f>
        <v>202006275111</v>
      </c>
      <c r="C1513" s="5">
        <v>58.39</v>
      </c>
    </row>
    <row r="1514" s="1" customFormat="1" customHeight="1" spans="1:3">
      <c r="A1514" s="4" t="s">
        <v>30</v>
      </c>
      <c r="B1514" s="4" t="str">
        <f>"202006275112"</f>
        <v>202006275112</v>
      </c>
      <c r="C1514" s="5">
        <v>0</v>
      </c>
    </row>
    <row r="1515" s="1" customFormat="1" customHeight="1" spans="1:3">
      <c r="A1515" s="4" t="s">
        <v>30</v>
      </c>
      <c r="B1515" s="4" t="str">
        <f>"202006275113"</f>
        <v>202006275113</v>
      </c>
      <c r="C1515" s="5">
        <v>41.66</v>
      </c>
    </row>
    <row r="1516" s="1" customFormat="1" customHeight="1" spans="1:3">
      <c r="A1516" s="4" t="s">
        <v>30</v>
      </c>
      <c r="B1516" s="4" t="str">
        <f>"202006275114"</f>
        <v>202006275114</v>
      </c>
      <c r="C1516" s="5">
        <v>41.29</v>
      </c>
    </row>
    <row r="1517" s="1" customFormat="1" customHeight="1" spans="1:3">
      <c r="A1517" s="4" t="s">
        <v>30</v>
      </c>
      <c r="B1517" s="4" t="str">
        <f>"202006275115"</f>
        <v>202006275115</v>
      </c>
      <c r="C1517" s="5">
        <v>59.94</v>
      </c>
    </row>
    <row r="1518" s="1" customFormat="1" customHeight="1" spans="1:3">
      <c r="A1518" s="4" t="s">
        <v>30</v>
      </c>
      <c r="B1518" s="4" t="str">
        <f>"202006275116"</f>
        <v>202006275116</v>
      </c>
      <c r="C1518" s="5">
        <v>34.48</v>
      </c>
    </row>
    <row r="1519" s="1" customFormat="1" customHeight="1" spans="1:3">
      <c r="A1519" s="4" t="s">
        <v>30</v>
      </c>
      <c r="B1519" s="4" t="str">
        <f>"202006275117"</f>
        <v>202006275117</v>
      </c>
      <c r="C1519" s="5">
        <v>45.4</v>
      </c>
    </row>
    <row r="1520" s="1" customFormat="1" customHeight="1" spans="1:3">
      <c r="A1520" s="4" t="s">
        <v>30</v>
      </c>
      <c r="B1520" s="4" t="str">
        <f>"202006275118"</f>
        <v>202006275118</v>
      </c>
      <c r="C1520" s="5">
        <v>54.72</v>
      </c>
    </row>
    <row r="1521" s="1" customFormat="1" customHeight="1" spans="1:3">
      <c r="A1521" s="4" t="s">
        <v>30</v>
      </c>
      <c r="B1521" s="4" t="str">
        <f>"202006275119"</f>
        <v>202006275119</v>
      </c>
      <c r="C1521" s="5">
        <v>57.25</v>
      </c>
    </row>
    <row r="1522" s="1" customFormat="1" customHeight="1" spans="1:3">
      <c r="A1522" s="4" t="s">
        <v>30</v>
      </c>
      <c r="B1522" s="4" t="str">
        <f>"202006275120"</f>
        <v>202006275120</v>
      </c>
      <c r="C1522" s="5">
        <v>54.31</v>
      </c>
    </row>
    <row r="1523" s="1" customFormat="1" customHeight="1" spans="1:3">
      <c r="A1523" s="4" t="s">
        <v>30</v>
      </c>
      <c r="B1523" s="4" t="str">
        <f>"202006275121"</f>
        <v>202006275121</v>
      </c>
      <c r="C1523" s="5">
        <v>49.3</v>
      </c>
    </row>
    <row r="1524" s="1" customFormat="1" customHeight="1" spans="1:3">
      <c r="A1524" s="4" t="s">
        <v>30</v>
      </c>
      <c r="B1524" s="4" t="str">
        <f>"202006275122"</f>
        <v>202006275122</v>
      </c>
      <c r="C1524" s="5">
        <v>53.39</v>
      </c>
    </row>
    <row r="1525" s="1" customFormat="1" customHeight="1" spans="1:3">
      <c r="A1525" s="4" t="s">
        <v>30</v>
      </c>
      <c r="B1525" s="4" t="str">
        <f>"202006275123"</f>
        <v>202006275123</v>
      </c>
      <c r="C1525" s="5">
        <v>0</v>
      </c>
    </row>
    <row r="1526" s="1" customFormat="1" customHeight="1" spans="1:3">
      <c r="A1526" s="4" t="s">
        <v>31</v>
      </c>
      <c r="B1526" s="4" t="str">
        <f>"202006285124"</f>
        <v>202006285124</v>
      </c>
      <c r="C1526" s="5">
        <v>46.52</v>
      </c>
    </row>
    <row r="1527" s="1" customFormat="1" customHeight="1" spans="1:3">
      <c r="A1527" s="4" t="s">
        <v>31</v>
      </c>
      <c r="B1527" s="4" t="str">
        <f>"202006285125"</f>
        <v>202006285125</v>
      </c>
      <c r="C1527" s="5">
        <v>62.87</v>
      </c>
    </row>
    <row r="1528" s="1" customFormat="1" customHeight="1" spans="1:3">
      <c r="A1528" s="4" t="s">
        <v>31</v>
      </c>
      <c r="B1528" s="4" t="str">
        <f>"202006285126"</f>
        <v>202006285126</v>
      </c>
      <c r="C1528" s="5">
        <v>59.65</v>
      </c>
    </row>
    <row r="1529" s="1" customFormat="1" customHeight="1" spans="1:3">
      <c r="A1529" s="4" t="s">
        <v>31</v>
      </c>
      <c r="B1529" s="4" t="str">
        <f>"202006285127"</f>
        <v>202006285127</v>
      </c>
      <c r="C1529" s="5">
        <v>51.21</v>
      </c>
    </row>
    <row r="1530" s="1" customFormat="1" customHeight="1" spans="1:3">
      <c r="A1530" s="4" t="s">
        <v>31</v>
      </c>
      <c r="B1530" s="4" t="str">
        <f>"202006285128"</f>
        <v>202006285128</v>
      </c>
      <c r="C1530" s="5">
        <v>56.2</v>
      </c>
    </row>
    <row r="1531" s="1" customFormat="1" customHeight="1" spans="1:3">
      <c r="A1531" s="4" t="s">
        <v>31</v>
      </c>
      <c r="B1531" s="4" t="str">
        <f>"202006285129"</f>
        <v>202006285129</v>
      </c>
      <c r="C1531" s="5">
        <v>43.56</v>
      </c>
    </row>
    <row r="1532" s="1" customFormat="1" customHeight="1" spans="1:3">
      <c r="A1532" s="4" t="s">
        <v>31</v>
      </c>
      <c r="B1532" s="4" t="str">
        <f>"202006285130"</f>
        <v>202006285130</v>
      </c>
      <c r="C1532" s="5">
        <v>62.3</v>
      </c>
    </row>
    <row r="1533" s="1" customFormat="1" customHeight="1" spans="1:3">
      <c r="A1533" s="4" t="s">
        <v>31</v>
      </c>
      <c r="B1533" s="4" t="str">
        <f>"202006285201"</f>
        <v>202006285201</v>
      </c>
      <c r="C1533" s="5">
        <v>42.83</v>
      </c>
    </row>
    <row r="1534" s="1" customFormat="1" customHeight="1" spans="1:3">
      <c r="A1534" s="4" t="s">
        <v>31</v>
      </c>
      <c r="B1534" s="4" t="str">
        <f>"202006285202"</f>
        <v>202006285202</v>
      </c>
      <c r="C1534" s="5">
        <v>50.32</v>
      </c>
    </row>
    <row r="1535" s="1" customFormat="1" customHeight="1" spans="1:3">
      <c r="A1535" s="4" t="s">
        <v>31</v>
      </c>
      <c r="B1535" s="4" t="str">
        <f>"202006285203"</f>
        <v>202006285203</v>
      </c>
      <c r="C1535" s="5">
        <v>51</v>
      </c>
    </row>
    <row r="1536" s="1" customFormat="1" customHeight="1" spans="1:3">
      <c r="A1536" s="4" t="s">
        <v>31</v>
      </c>
      <c r="B1536" s="4" t="str">
        <f>"202006285204"</f>
        <v>202006285204</v>
      </c>
      <c r="C1536" s="5">
        <v>49.23</v>
      </c>
    </row>
    <row r="1537" s="1" customFormat="1" customHeight="1" spans="1:3">
      <c r="A1537" s="4" t="s">
        <v>31</v>
      </c>
      <c r="B1537" s="4" t="str">
        <f>"202006285205"</f>
        <v>202006285205</v>
      </c>
      <c r="C1537" s="5">
        <v>60.9</v>
      </c>
    </row>
    <row r="1538" s="1" customFormat="1" customHeight="1" spans="1:3">
      <c r="A1538" s="4" t="s">
        <v>31</v>
      </c>
      <c r="B1538" s="4" t="str">
        <f>"202006285206"</f>
        <v>202006285206</v>
      </c>
      <c r="C1538" s="5">
        <v>53.07</v>
      </c>
    </row>
    <row r="1539" s="1" customFormat="1" customHeight="1" spans="1:3">
      <c r="A1539" s="4" t="s">
        <v>31</v>
      </c>
      <c r="B1539" s="4" t="str">
        <f>"202006285207"</f>
        <v>202006285207</v>
      </c>
      <c r="C1539" s="5">
        <v>50.15</v>
      </c>
    </row>
    <row r="1540" s="1" customFormat="1" customHeight="1" spans="1:3">
      <c r="A1540" s="4" t="s">
        <v>31</v>
      </c>
      <c r="B1540" s="4" t="str">
        <f>"202006285208"</f>
        <v>202006285208</v>
      </c>
      <c r="C1540" s="5">
        <v>58.54</v>
      </c>
    </row>
    <row r="1541" s="1" customFormat="1" customHeight="1" spans="1:3">
      <c r="A1541" s="4" t="s">
        <v>32</v>
      </c>
      <c r="B1541" s="4" t="str">
        <f>"202006295209"</f>
        <v>202006295209</v>
      </c>
      <c r="C1541" s="5">
        <v>0</v>
      </c>
    </row>
    <row r="1542" s="1" customFormat="1" customHeight="1" spans="1:3">
      <c r="A1542" s="4" t="s">
        <v>32</v>
      </c>
      <c r="B1542" s="4" t="str">
        <f>"202006295210"</f>
        <v>202006295210</v>
      </c>
      <c r="C1542" s="5">
        <v>0</v>
      </c>
    </row>
    <row r="1543" s="1" customFormat="1" customHeight="1" spans="1:3">
      <c r="A1543" s="4" t="s">
        <v>32</v>
      </c>
      <c r="B1543" s="4" t="str">
        <f>"202006295211"</f>
        <v>202006295211</v>
      </c>
      <c r="C1543" s="5">
        <v>0</v>
      </c>
    </row>
    <row r="1544" s="1" customFormat="1" customHeight="1" spans="1:3">
      <c r="A1544" s="4" t="s">
        <v>32</v>
      </c>
      <c r="B1544" s="4" t="str">
        <f>"202006295212"</f>
        <v>202006295212</v>
      </c>
      <c r="C1544" s="5">
        <v>46.54</v>
      </c>
    </row>
    <row r="1545" s="1" customFormat="1" customHeight="1" spans="1:3">
      <c r="A1545" s="4" t="s">
        <v>32</v>
      </c>
      <c r="B1545" s="4" t="str">
        <f>"202006295213"</f>
        <v>202006295213</v>
      </c>
      <c r="C1545" s="5">
        <v>0</v>
      </c>
    </row>
    <row r="1546" s="1" customFormat="1" customHeight="1" spans="1:3">
      <c r="A1546" s="4" t="s">
        <v>32</v>
      </c>
      <c r="B1546" s="4" t="str">
        <f>"202006295214"</f>
        <v>202006295214</v>
      </c>
      <c r="C1546" s="5">
        <v>0</v>
      </c>
    </row>
    <row r="1547" s="1" customFormat="1" customHeight="1" spans="1:3">
      <c r="A1547" s="4" t="s">
        <v>32</v>
      </c>
      <c r="B1547" s="4" t="str">
        <f>"202006295215"</f>
        <v>202006295215</v>
      </c>
      <c r="C1547" s="5">
        <v>52.76</v>
      </c>
    </row>
    <row r="1548" s="1" customFormat="1" customHeight="1" spans="1:3">
      <c r="A1548" s="4" t="s">
        <v>32</v>
      </c>
      <c r="B1548" s="4" t="str">
        <f>"202006295216"</f>
        <v>202006295216</v>
      </c>
      <c r="C1548" s="5">
        <v>50.43</v>
      </c>
    </row>
    <row r="1549" s="1" customFormat="1" customHeight="1" spans="1:3">
      <c r="A1549" s="4" t="s">
        <v>32</v>
      </c>
      <c r="B1549" s="4" t="str">
        <f>"202006295217"</f>
        <v>202006295217</v>
      </c>
      <c r="C1549" s="5">
        <v>49.48</v>
      </c>
    </row>
    <row r="1550" s="1" customFormat="1" customHeight="1" spans="1:3">
      <c r="A1550" s="4" t="s">
        <v>32</v>
      </c>
      <c r="B1550" s="4" t="str">
        <f>"202006295218"</f>
        <v>202006295218</v>
      </c>
      <c r="C1550" s="5">
        <v>0</v>
      </c>
    </row>
    <row r="1551" s="1" customFormat="1" customHeight="1" spans="1:3">
      <c r="A1551" s="4" t="s">
        <v>32</v>
      </c>
      <c r="B1551" s="4" t="str">
        <f>"202006295219"</f>
        <v>202006295219</v>
      </c>
      <c r="C1551" s="5">
        <v>0</v>
      </c>
    </row>
    <row r="1552" s="1" customFormat="1" customHeight="1" spans="1:3">
      <c r="A1552" s="4" t="s">
        <v>32</v>
      </c>
      <c r="B1552" s="4" t="str">
        <f>"202006295220"</f>
        <v>202006295220</v>
      </c>
      <c r="C1552" s="5">
        <v>60.18</v>
      </c>
    </row>
    <row r="1553" s="1" customFormat="1" customHeight="1" spans="1:3">
      <c r="A1553" s="4" t="s">
        <v>32</v>
      </c>
      <c r="B1553" s="4" t="str">
        <f>"202006295221"</f>
        <v>202006295221</v>
      </c>
      <c r="C1553" s="5">
        <v>0</v>
      </c>
    </row>
    <row r="1554" s="1" customFormat="1" customHeight="1" spans="1:3">
      <c r="A1554" s="4" t="s">
        <v>32</v>
      </c>
      <c r="B1554" s="4" t="str">
        <f>"202006295222"</f>
        <v>202006295222</v>
      </c>
      <c r="C1554" s="5">
        <v>0</v>
      </c>
    </row>
    <row r="1555" s="1" customFormat="1" customHeight="1" spans="1:3">
      <c r="A1555" s="4" t="s">
        <v>32</v>
      </c>
      <c r="B1555" s="4" t="str">
        <f>"202006295223"</f>
        <v>202006295223</v>
      </c>
      <c r="C1555" s="5">
        <v>39.42</v>
      </c>
    </row>
    <row r="1556" s="1" customFormat="1" customHeight="1" spans="1:3">
      <c r="A1556" s="4" t="s">
        <v>32</v>
      </c>
      <c r="B1556" s="4" t="str">
        <f>"202006295224"</f>
        <v>202006295224</v>
      </c>
      <c r="C1556" s="5">
        <v>56.24</v>
      </c>
    </row>
    <row r="1557" s="1" customFormat="1" customHeight="1" spans="1:3">
      <c r="A1557" s="4" t="s">
        <v>32</v>
      </c>
      <c r="B1557" s="4" t="str">
        <f>"202006295225"</f>
        <v>202006295225</v>
      </c>
      <c r="C1557" s="5">
        <v>54.07</v>
      </c>
    </row>
    <row r="1558" s="1" customFormat="1" customHeight="1" spans="1:3">
      <c r="A1558" s="4" t="s">
        <v>32</v>
      </c>
      <c r="B1558" s="4" t="str">
        <f>"202006295226"</f>
        <v>202006295226</v>
      </c>
      <c r="C1558" s="5">
        <v>0</v>
      </c>
    </row>
    <row r="1559" s="1" customFormat="1" customHeight="1" spans="1:3">
      <c r="A1559" s="4" t="s">
        <v>32</v>
      </c>
      <c r="B1559" s="4" t="str">
        <f>"202006295227"</f>
        <v>202006295227</v>
      </c>
      <c r="C1559" s="5">
        <v>0</v>
      </c>
    </row>
    <row r="1560" s="1" customFormat="1" customHeight="1" spans="1:3">
      <c r="A1560" s="4" t="s">
        <v>32</v>
      </c>
      <c r="B1560" s="4" t="str">
        <f>"202006295228"</f>
        <v>202006295228</v>
      </c>
      <c r="C1560" s="5">
        <v>0</v>
      </c>
    </row>
    <row r="1561" s="1" customFormat="1" customHeight="1" spans="1:3">
      <c r="A1561" s="4" t="s">
        <v>32</v>
      </c>
      <c r="B1561" s="4" t="str">
        <f>"202006295229"</f>
        <v>202006295229</v>
      </c>
      <c r="C1561" s="5">
        <v>56.64</v>
      </c>
    </row>
    <row r="1562" s="1" customFormat="1" customHeight="1" spans="1:3">
      <c r="A1562" s="4" t="s">
        <v>32</v>
      </c>
      <c r="B1562" s="4" t="str">
        <f>"202006295230"</f>
        <v>202006295230</v>
      </c>
      <c r="C1562" s="5">
        <v>48.69</v>
      </c>
    </row>
    <row r="1563" s="1" customFormat="1" customHeight="1" spans="1:3">
      <c r="A1563" s="4" t="s">
        <v>32</v>
      </c>
      <c r="B1563" s="4" t="str">
        <f>"202006295301"</f>
        <v>202006295301</v>
      </c>
      <c r="C1563" s="5">
        <v>52.38</v>
      </c>
    </row>
    <row r="1564" s="1" customFormat="1" customHeight="1" spans="1:3">
      <c r="A1564" s="4" t="s">
        <v>32</v>
      </c>
      <c r="B1564" s="4" t="str">
        <f>"202006295302"</f>
        <v>202006295302</v>
      </c>
      <c r="C1564" s="5">
        <v>62.97</v>
      </c>
    </row>
    <row r="1565" s="1" customFormat="1" customHeight="1" spans="1:3">
      <c r="A1565" s="4" t="s">
        <v>32</v>
      </c>
      <c r="B1565" s="4" t="str">
        <f>"202006295303"</f>
        <v>202006295303</v>
      </c>
      <c r="C1565" s="5">
        <v>0</v>
      </c>
    </row>
    <row r="1566" s="1" customFormat="1" customHeight="1" spans="1:3">
      <c r="A1566" s="4" t="s">
        <v>32</v>
      </c>
      <c r="B1566" s="4" t="str">
        <f>"202006295304"</f>
        <v>202006295304</v>
      </c>
      <c r="C1566" s="5">
        <v>0</v>
      </c>
    </row>
    <row r="1567" s="1" customFormat="1" customHeight="1" spans="1:3">
      <c r="A1567" s="4" t="s">
        <v>32</v>
      </c>
      <c r="B1567" s="4" t="str">
        <f>"202006295305"</f>
        <v>202006295305</v>
      </c>
      <c r="C1567" s="5">
        <v>0</v>
      </c>
    </row>
    <row r="1568" s="1" customFormat="1" customHeight="1" spans="1:3">
      <c r="A1568" s="4" t="s">
        <v>32</v>
      </c>
      <c r="B1568" s="4" t="str">
        <f>"202006295306"</f>
        <v>202006295306</v>
      </c>
      <c r="C1568" s="5">
        <v>0</v>
      </c>
    </row>
    <row r="1569" s="1" customFormat="1" customHeight="1" spans="1:3">
      <c r="A1569" s="4" t="s">
        <v>32</v>
      </c>
      <c r="B1569" s="4" t="str">
        <f>"202006295307"</f>
        <v>202006295307</v>
      </c>
      <c r="C1569" s="5">
        <v>0</v>
      </c>
    </row>
    <row r="1570" s="1" customFormat="1" customHeight="1" spans="1:3">
      <c r="A1570" s="4" t="s">
        <v>32</v>
      </c>
      <c r="B1570" s="4" t="str">
        <f>"202006295308"</f>
        <v>202006295308</v>
      </c>
      <c r="C1570" s="5">
        <v>62.85</v>
      </c>
    </row>
    <row r="1571" s="1" customFormat="1" customHeight="1" spans="1:3">
      <c r="A1571" s="4" t="s">
        <v>32</v>
      </c>
      <c r="B1571" s="4" t="str">
        <f>"202006295309"</f>
        <v>202006295309</v>
      </c>
      <c r="C1571" s="5">
        <v>43.14</v>
      </c>
    </row>
    <row r="1572" s="1" customFormat="1" customHeight="1" spans="1:3">
      <c r="A1572" s="4" t="s">
        <v>32</v>
      </c>
      <c r="B1572" s="4" t="str">
        <f>"202006295310"</f>
        <v>202006295310</v>
      </c>
      <c r="C1572" s="5">
        <v>50.89</v>
      </c>
    </row>
    <row r="1573" s="1" customFormat="1" customHeight="1" spans="1:3">
      <c r="A1573" s="4" t="s">
        <v>32</v>
      </c>
      <c r="B1573" s="4" t="str">
        <f>"202006295311"</f>
        <v>202006295311</v>
      </c>
      <c r="C1573" s="5">
        <v>0</v>
      </c>
    </row>
    <row r="1574" s="1" customFormat="1" customHeight="1" spans="1:3">
      <c r="A1574" s="4" t="s">
        <v>32</v>
      </c>
      <c r="B1574" s="4" t="str">
        <f>"202006295312"</f>
        <v>202006295312</v>
      </c>
      <c r="C1574" s="5">
        <v>49.45</v>
      </c>
    </row>
    <row r="1575" s="1" customFormat="1" customHeight="1" spans="1:3">
      <c r="A1575" s="4" t="s">
        <v>32</v>
      </c>
      <c r="B1575" s="4" t="str">
        <f>"202006295313"</f>
        <v>202006295313</v>
      </c>
      <c r="C1575" s="5">
        <v>74.69</v>
      </c>
    </row>
    <row r="1576" s="1" customFormat="1" customHeight="1" spans="1:3">
      <c r="A1576" s="4" t="s">
        <v>32</v>
      </c>
      <c r="B1576" s="4" t="str">
        <f>"202006295314"</f>
        <v>202006295314</v>
      </c>
      <c r="C1576" s="5">
        <v>37.45</v>
      </c>
    </row>
    <row r="1577" s="1" customFormat="1" customHeight="1" spans="1:3">
      <c r="A1577" s="4" t="s">
        <v>32</v>
      </c>
      <c r="B1577" s="4" t="str">
        <f>"202006295315"</f>
        <v>202006295315</v>
      </c>
      <c r="C1577" s="5">
        <v>0</v>
      </c>
    </row>
    <row r="1578" s="1" customFormat="1" customHeight="1" spans="1:3">
      <c r="A1578" s="4" t="s">
        <v>32</v>
      </c>
      <c r="B1578" s="4" t="str">
        <f>"202006295316"</f>
        <v>202006295316</v>
      </c>
      <c r="C1578" s="5">
        <v>0</v>
      </c>
    </row>
    <row r="1579" s="1" customFormat="1" customHeight="1" spans="1:3">
      <c r="A1579" s="4" t="s">
        <v>32</v>
      </c>
      <c r="B1579" s="4" t="str">
        <f>"202006295317"</f>
        <v>202006295317</v>
      </c>
      <c r="C1579" s="5">
        <v>0</v>
      </c>
    </row>
    <row r="1580" s="1" customFormat="1" customHeight="1" spans="1:3">
      <c r="A1580" s="4" t="s">
        <v>32</v>
      </c>
      <c r="B1580" s="4" t="str">
        <f>"202006295318"</f>
        <v>202006295318</v>
      </c>
      <c r="C1580" s="5">
        <v>0</v>
      </c>
    </row>
    <row r="1581" s="1" customFormat="1" customHeight="1" spans="1:3">
      <c r="A1581" s="4" t="s">
        <v>32</v>
      </c>
      <c r="B1581" s="4" t="str">
        <f>"202006295319"</f>
        <v>202006295319</v>
      </c>
      <c r="C1581" s="5">
        <v>0</v>
      </c>
    </row>
    <row r="1582" s="1" customFormat="1" customHeight="1" spans="1:3">
      <c r="A1582" s="4" t="s">
        <v>32</v>
      </c>
      <c r="B1582" s="4" t="str">
        <f>"202006295320"</f>
        <v>202006295320</v>
      </c>
      <c r="C1582" s="5">
        <v>0</v>
      </c>
    </row>
    <row r="1583" s="1" customFormat="1" customHeight="1" spans="1:3">
      <c r="A1583" s="4" t="s">
        <v>33</v>
      </c>
      <c r="B1583" s="4" t="str">
        <f>"202006305321"</f>
        <v>202006305321</v>
      </c>
      <c r="C1583" s="5">
        <v>52.81</v>
      </c>
    </row>
    <row r="1584" s="1" customFormat="1" customHeight="1" spans="1:3">
      <c r="A1584" s="4" t="s">
        <v>33</v>
      </c>
      <c r="B1584" s="4" t="str">
        <f>"202006305322"</f>
        <v>202006305322</v>
      </c>
      <c r="C1584" s="5">
        <v>62.42</v>
      </c>
    </row>
    <row r="1585" s="1" customFormat="1" customHeight="1" spans="1:3">
      <c r="A1585" s="4" t="s">
        <v>33</v>
      </c>
      <c r="B1585" s="4" t="str">
        <f>"202006305323"</f>
        <v>202006305323</v>
      </c>
      <c r="C1585" s="5">
        <v>0</v>
      </c>
    </row>
    <row r="1586" s="1" customFormat="1" customHeight="1" spans="1:3">
      <c r="A1586" s="4" t="s">
        <v>33</v>
      </c>
      <c r="B1586" s="4" t="str">
        <f>"202006305324"</f>
        <v>202006305324</v>
      </c>
      <c r="C1586" s="5">
        <v>57.84</v>
      </c>
    </row>
    <row r="1587" s="1" customFormat="1" customHeight="1" spans="1:3">
      <c r="A1587" s="4" t="s">
        <v>33</v>
      </c>
      <c r="B1587" s="4" t="str">
        <f>"202006305325"</f>
        <v>202006305325</v>
      </c>
      <c r="C1587" s="5">
        <v>44.42</v>
      </c>
    </row>
    <row r="1588" s="1" customFormat="1" customHeight="1" spans="1:3">
      <c r="A1588" s="4" t="s">
        <v>33</v>
      </c>
      <c r="B1588" s="4" t="str">
        <f>"202006305326"</f>
        <v>202006305326</v>
      </c>
      <c r="C1588" s="5">
        <v>39.07</v>
      </c>
    </row>
    <row r="1589" s="1" customFormat="1" customHeight="1" spans="1:3">
      <c r="A1589" s="4" t="s">
        <v>33</v>
      </c>
      <c r="B1589" s="4" t="str">
        <f>"202006305327"</f>
        <v>202006305327</v>
      </c>
      <c r="C1589" s="5">
        <v>64.9</v>
      </c>
    </row>
    <row r="1590" s="1" customFormat="1" customHeight="1" spans="1:3">
      <c r="A1590" s="4" t="s">
        <v>33</v>
      </c>
      <c r="B1590" s="4" t="str">
        <f>"202006305328"</f>
        <v>202006305328</v>
      </c>
      <c r="C1590" s="5">
        <v>57.81</v>
      </c>
    </row>
    <row r="1591" s="1" customFormat="1" customHeight="1" spans="1:3">
      <c r="A1591" s="4" t="s">
        <v>33</v>
      </c>
      <c r="B1591" s="4" t="str">
        <f>"202006305329"</f>
        <v>202006305329</v>
      </c>
      <c r="C1591" s="5">
        <v>0</v>
      </c>
    </row>
    <row r="1592" s="1" customFormat="1" customHeight="1" spans="1:3">
      <c r="A1592" s="4" t="s">
        <v>33</v>
      </c>
      <c r="B1592" s="4" t="str">
        <f>"202006305330"</f>
        <v>202006305330</v>
      </c>
      <c r="C1592" s="5">
        <v>0</v>
      </c>
    </row>
    <row r="1593" s="1" customFormat="1" customHeight="1" spans="1:3">
      <c r="A1593" s="4" t="s">
        <v>33</v>
      </c>
      <c r="B1593" s="4" t="str">
        <f>"202006305401"</f>
        <v>202006305401</v>
      </c>
      <c r="C1593" s="5">
        <v>49.5</v>
      </c>
    </row>
    <row r="1594" s="1" customFormat="1" customHeight="1" spans="1:3">
      <c r="A1594" s="4" t="s">
        <v>34</v>
      </c>
      <c r="B1594" s="4" t="str">
        <f>"202006315402"</f>
        <v>202006315402</v>
      </c>
      <c r="C1594" s="5">
        <v>44.7</v>
      </c>
    </row>
    <row r="1595" s="1" customFormat="1" customHeight="1" spans="1:3">
      <c r="A1595" s="4" t="s">
        <v>34</v>
      </c>
      <c r="B1595" s="4" t="str">
        <f>"202006315403"</f>
        <v>202006315403</v>
      </c>
      <c r="C1595" s="5">
        <v>46.2</v>
      </c>
    </row>
    <row r="1596" s="1" customFormat="1" customHeight="1" spans="1:3">
      <c r="A1596" s="4" t="s">
        <v>34</v>
      </c>
      <c r="B1596" s="4" t="str">
        <f>"202006315404"</f>
        <v>202006315404</v>
      </c>
      <c r="C1596" s="5">
        <v>55.34</v>
      </c>
    </row>
    <row r="1597" s="1" customFormat="1" customHeight="1" spans="1:3">
      <c r="A1597" s="4" t="s">
        <v>34</v>
      </c>
      <c r="B1597" s="4" t="str">
        <f>"202006315405"</f>
        <v>202006315405</v>
      </c>
      <c r="C1597" s="5">
        <v>47.58</v>
      </c>
    </row>
    <row r="1598" s="1" customFormat="1" customHeight="1" spans="1:3">
      <c r="A1598" s="4" t="s">
        <v>34</v>
      </c>
      <c r="B1598" s="4" t="str">
        <f>"202006315406"</f>
        <v>202006315406</v>
      </c>
      <c r="C1598" s="5">
        <v>59.93</v>
      </c>
    </row>
    <row r="1599" s="1" customFormat="1" customHeight="1" spans="1:3">
      <c r="A1599" s="4" t="s">
        <v>34</v>
      </c>
      <c r="B1599" s="4" t="str">
        <f>"202006315407"</f>
        <v>202006315407</v>
      </c>
      <c r="C1599" s="5">
        <v>50.95</v>
      </c>
    </row>
    <row r="1600" s="1" customFormat="1" customHeight="1" spans="1:3">
      <c r="A1600" s="4" t="s">
        <v>34</v>
      </c>
      <c r="B1600" s="4" t="str">
        <f>"202006315408"</f>
        <v>202006315408</v>
      </c>
      <c r="C1600" s="5">
        <v>58.61</v>
      </c>
    </row>
    <row r="1601" s="1" customFormat="1" customHeight="1" spans="1:3">
      <c r="A1601" s="4" t="s">
        <v>34</v>
      </c>
      <c r="B1601" s="4" t="str">
        <f>"202006315409"</f>
        <v>202006315409</v>
      </c>
      <c r="C1601" s="5">
        <v>54.26</v>
      </c>
    </row>
    <row r="1602" s="1" customFormat="1" customHeight="1" spans="1:3">
      <c r="A1602" s="4" t="s">
        <v>34</v>
      </c>
      <c r="B1602" s="4" t="str">
        <f>"202006315410"</f>
        <v>202006315410</v>
      </c>
      <c r="C1602" s="5">
        <v>61.05</v>
      </c>
    </row>
    <row r="1603" s="1" customFormat="1" customHeight="1" spans="1:3">
      <c r="A1603" s="4" t="s">
        <v>34</v>
      </c>
      <c r="B1603" s="4" t="str">
        <f>"202006315411"</f>
        <v>202006315411</v>
      </c>
      <c r="C1603" s="5">
        <v>42.89</v>
      </c>
    </row>
    <row r="1604" s="1" customFormat="1" customHeight="1" spans="1:3">
      <c r="A1604" s="4" t="s">
        <v>34</v>
      </c>
      <c r="B1604" s="4" t="str">
        <f>"202006315412"</f>
        <v>202006315412</v>
      </c>
      <c r="C1604" s="5">
        <v>59.14</v>
      </c>
    </row>
    <row r="1605" s="1" customFormat="1" customHeight="1" spans="1:3">
      <c r="A1605" s="4" t="s">
        <v>34</v>
      </c>
      <c r="B1605" s="4" t="str">
        <f>"202006315413"</f>
        <v>202006315413</v>
      </c>
      <c r="C1605" s="5">
        <v>65.31</v>
      </c>
    </row>
    <row r="1606" s="1" customFormat="1" customHeight="1" spans="1:3">
      <c r="A1606" s="4" t="s">
        <v>34</v>
      </c>
      <c r="B1606" s="4" t="str">
        <f>"202006315414"</f>
        <v>202006315414</v>
      </c>
      <c r="C1606" s="5">
        <v>42.24</v>
      </c>
    </row>
    <row r="1607" s="1" customFormat="1" customHeight="1" spans="1:3">
      <c r="A1607" s="4" t="s">
        <v>34</v>
      </c>
      <c r="B1607" s="4" t="str">
        <f>"202006315415"</f>
        <v>202006315415</v>
      </c>
      <c r="C1607" s="5">
        <v>42.02</v>
      </c>
    </row>
    <row r="1608" s="1" customFormat="1" customHeight="1" spans="1:3">
      <c r="A1608" s="4" t="s">
        <v>34</v>
      </c>
      <c r="B1608" s="4" t="str">
        <f>"202006315416"</f>
        <v>202006315416</v>
      </c>
      <c r="C1608" s="5">
        <v>56.73</v>
      </c>
    </row>
    <row r="1609" s="1" customFormat="1" customHeight="1" spans="1:3">
      <c r="A1609" s="4" t="s">
        <v>34</v>
      </c>
      <c r="B1609" s="4" t="str">
        <f>"202006315417"</f>
        <v>202006315417</v>
      </c>
      <c r="C1609" s="5">
        <v>55.28</v>
      </c>
    </row>
    <row r="1610" s="1" customFormat="1" customHeight="1" spans="1:3">
      <c r="A1610" s="4" t="s">
        <v>34</v>
      </c>
      <c r="B1610" s="4" t="str">
        <f>"202006315418"</f>
        <v>202006315418</v>
      </c>
      <c r="C1610" s="5">
        <v>50.95</v>
      </c>
    </row>
    <row r="1611" s="1" customFormat="1" customHeight="1" spans="1:3">
      <c r="A1611" s="4" t="s">
        <v>34</v>
      </c>
      <c r="B1611" s="4" t="str">
        <f>"202006315419"</f>
        <v>202006315419</v>
      </c>
      <c r="C1611" s="5">
        <v>63.78</v>
      </c>
    </row>
    <row r="1612" s="1" customFormat="1" customHeight="1" spans="1:3">
      <c r="A1612" s="4" t="s">
        <v>34</v>
      </c>
      <c r="B1612" s="4" t="str">
        <f>"202006315420"</f>
        <v>202006315420</v>
      </c>
      <c r="C1612" s="5">
        <v>52.77</v>
      </c>
    </row>
    <row r="1613" s="1" customFormat="1" customHeight="1" spans="1:3">
      <c r="A1613" s="4" t="s">
        <v>34</v>
      </c>
      <c r="B1613" s="4" t="str">
        <f>"202006315421"</f>
        <v>202006315421</v>
      </c>
      <c r="C1613" s="5">
        <v>58.42</v>
      </c>
    </row>
    <row r="1614" s="1" customFormat="1" customHeight="1" spans="1:3">
      <c r="A1614" s="4" t="s">
        <v>34</v>
      </c>
      <c r="B1614" s="4" t="str">
        <f>"202006315422"</f>
        <v>202006315422</v>
      </c>
      <c r="C1614" s="5">
        <v>52.47</v>
      </c>
    </row>
    <row r="1615" s="1" customFormat="1" customHeight="1" spans="1:3">
      <c r="A1615" s="4" t="s">
        <v>34</v>
      </c>
      <c r="B1615" s="4" t="str">
        <f>"202006315423"</f>
        <v>202006315423</v>
      </c>
      <c r="C1615" s="5">
        <v>51.67</v>
      </c>
    </row>
    <row r="1616" s="1" customFormat="1" customHeight="1" spans="1:3">
      <c r="A1616" s="4" t="s">
        <v>34</v>
      </c>
      <c r="B1616" s="4" t="str">
        <f>"202006315424"</f>
        <v>202006315424</v>
      </c>
      <c r="C1616" s="5">
        <v>47.15</v>
      </c>
    </row>
    <row r="1617" s="1" customFormat="1" customHeight="1" spans="1:3">
      <c r="A1617" s="4" t="s">
        <v>34</v>
      </c>
      <c r="B1617" s="4" t="str">
        <f>"202006315425"</f>
        <v>202006315425</v>
      </c>
      <c r="C1617" s="5">
        <v>36.33</v>
      </c>
    </row>
    <row r="1618" s="1" customFormat="1" customHeight="1" spans="1:3">
      <c r="A1618" s="4" t="s">
        <v>34</v>
      </c>
      <c r="B1618" s="4" t="str">
        <f>"202006315426"</f>
        <v>202006315426</v>
      </c>
      <c r="C1618" s="5">
        <v>56.28</v>
      </c>
    </row>
    <row r="1619" s="1" customFormat="1" customHeight="1" spans="1:3">
      <c r="A1619" s="4" t="s">
        <v>34</v>
      </c>
      <c r="B1619" s="4" t="str">
        <f>"202006315427"</f>
        <v>202006315427</v>
      </c>
      <c r="C1619" s="5">
        <v>50.95</v>
      </c>
    </row>
    <row r="1620" s="1" customFormat="1" customHeight="1" spans="1:3">
      <c r="A1620" s="4" t="s">
        <v>34</v>
      </c>
      <c r="B1620" s="4" t="str">
        <f>"202006315428"</f>
        <v>202006315428</v>
      </c>
      <c r="C1620" s="5">
        <v>47.01</v>
      </c>
    </row>
    <row r="1621" s="1" customFormat="1" customHeight="1" spans="1:3">
      <c r="A1621" s="4" t="s">
        <v>34</v>
      </c>
      <c r="B1621" s="4" t="str">
        <f>"202006315429"</f>
        <v>202006315429</v>
      </c>
      <c r="C1621" s="5">
        <v>64.5</v>
      </c>
    </row>
    <row r="1622" s="1" customFormat="1" customHeight="1" spans="1:3">
      <c r="A1622" s="4" t="s">
        <v>35</v>
      </c>
      <c r="B1622" s="4" t="str">
        <f>"202006325430"</f>
        <v>202006325430</v>
      </c>
      <c r="C1622" s="5">
        <v>55.79</v>
      </c>
    </row>
    <row r="1623" s="1" customFormat="1" customHeight="1" spans="1:3">
      <c r="A1623" s="4" t="s">
        <v>35</v>
      </c>
      <c r="B1623" s="4" t="str">
        <f>"202006325501"</f>
        <v>202006325501</v>
      </c>
      <c r="C1623" s="5">
        <v>73.22</v>
      </c>
    </row>
    <row r="1624" s="1" customFormat="1" customHeight="1" spans="1:3">
      <c r="A1624" s="4" t="s">
        <v>35</v>
      </c>
      <c r="B1624" s="4" t="str">
        <f>"202006325502"</f>
        <v>202006325502</v>
      </c>
      <c r="C1624" s="5">
        <v>44.86</v>
      </c>
    </row>
    <row r="1625" s="1" customFormat="1" customHeight="1" spans="1:3">
      <c r="A1625" s="4" t="s">
        <v>35</v>
      </c>
      <c r="B1625" s="4" t="str">
        <f>"202006325503"</f>
        <v>202006325503</v>
      </c>
      <c r="C1625" s="5">
        <v>54.17</v>
      </c>
    </row>
    <row r="1626" s="1" customFormat="1" customHeight="1" spans="1:3">
      <c r="A1626" s="4" t="s">
        <v>35</v>
      </c>
      <c r="B1626" s="4" t="str">
        <f>"202006325504"</f>
        <v>202006325504</v>
      </c>
      <c r="C1626" s="5">
        <v>53.58</v>
      </c>
    </row>
    <row r="1627" s="1" customFormat="1" customHeight="1" spans="1:3">
      <c r="A1627" s="4" t="s">
        <v>35</v>
      </c>
      <c r="B1627" s="4" t="str">
        <f>"202006325505"</f>
        <v>202006325505</v>
      </c>
      <c r="C1627" s="5">
        <v>0</v>
      </c>
    </row>
    <row r="1628" s="1" customFormat="1" customHeight="1" spans="1:3">
      <c r="A1628" s="4" t="s">
        <v>35</v>
      </c>
      <c r="B1628" s="4" t="str">
        <f>"202006325506"</f>
        <v>202006325506</v>
      </c>
      <c r="C1628" s="5">
        <v>60.95</v>
      </c>
    </row>
    <row r="1629" s="1" customFormat="1" customHeight="1" spans="1:3">
      <c r="A1629" s="4" t="s">
        <v>35</v>
      </c>
      <c r="B1629" s="4" t="str">
        <f>"202006325507"</f>
        <v>202006325507</v>
      </c>
      <c r="C1629" s="5">
        <v>54.17</v>
      </c>
    </row>
    <row r="1630" s="1" customFormat="1" customHeight="1" spans="1:3">
      <c r="A1630" s="4" t="s">
        <v>35</v>
      </c>
      <c r="B1630" s="4" t="str">
        <f>"202006325508"</f>
        <v>202006325508</v>
      </c>
      <c r="C1630" s="5">
        <v>62.27</v>
      </c>
    </row>
    <row r="1631" s="1" customFormat="1" customHeight="1" spans="1:3">
      <c r="A1631" s="4" t="s">
        <v>35</v>
      </c>
      <c r="B1631" s="4" t="str">
        <f>"202006325509"</f>
        <v>202006325509</v>
      </c>
      <c r="C1631" s="5">
        <v>52.88</v>
      </c>
    </row>
    <row r="1632" s="1" customFormat="1" customHeight="1" spans="1:3">
      <c r="A1632" s="4" t="s">
        <v>35</v>
      </c>
      <c r="B1632" s="4" t="str">
        <f>"202006325510"</f>
        <v>202006325510</v>
      </c>
      <c r="C1632" s="5">
        <v>55.31</v>
      </c>
    </row>
    <row r="1633" s="1" customFormat="1" customHeight="1" spans="1:3">
      <c r="A1633" s="4" t="s">
        <v>35</v>
      </c>
      <c r="B1633" s="4" t="str">
        <f>"202006325511"</f>
        <v>202006325511</v>
      </c>
      <c r="C1633" s="5">
        <v>49.48</v>
      </c>
    </row>
    <row r="1634" s="1" customFormat="1" customHeight="1" spans="1:3">
      <c r="A1634" s="4" t="s">
        <v>35</v>
      </c>
      <c r="B1634" s="4" t="str">
        <f>"202006325512"</f>
        <v>202006325512</v>
      </c>
      <c r="C1634" s="5">
        <v>53.96</v>
      </c>
    </row>
    <row r="1635" s="1" customFormat="1" customHeight="1" spans="1:3">
      <c r="A1635" s="4" t="s">
        <v>35</v>
      </c>
      <c r="B1635" s="4" t="str">
        <f>"202006325513"</f>
        <v>202006325513</v>
      </c>
      <c r="C1635" s="5">
        <v>53.99</v>
      </c>
    </row>
    <row r="1636" s="1" customFormat="1" customHeight="1" spans="1:3">
      <c r="A1636" s="4" t="s">
        <v>35</v>
      </c>
      <c r="B1636" s="4" t="str">
        <f>"202006325514"</f>
        <v>202006325514</v>
      </c>
      <c r="C1636" s="5">
        <v>62.34</v>
      </c>
    </row>
    <row r="1637" s="1" customFormat="1" customHeight="1" spans="1:3">
      <c r="A1637" s="4" t="s">
        <v>35</v>
      </c>
      <c r="B1637" s="4" t="str">
        <f>"202006325515"</f>
        <v>202006325515</v>
      </c>
      <c r="C1637" s="5">
        <v>58.99</v>
      </c>
    </row>
    <row r="1638" s="1" customFormat="1" customHeight="1" spans="1:3">
      <c r="A1638" s="4" t="s">
        <v>35</v>
      </c>
      <c r="B1638" s="4" t="str">
        <f>"202006325516"</f>
        <v>202006325516</v>
      </c>
      <c r="C1638" s="5">
        <v>57.78</v>
      </c>
    </row>
    <row r="1639" s="1" customFormat="1" customHeight="1" spans="1:3">
      <c r="A1639" s="4" t="s">
        <v>35</v>
      </c>
      <c r="B1639" s="4" t="str">
        <f>"202006325517"</f>
        <v>202006325517</v>
      </c>
      <c r="C1639" s="5">
        <v>63.46</v>
      </c>
    </row>
    <row r="1640" s="1" customFormat="1" customHeight="1" spans="1:3">
      <c r="A1640" s="4" t="s">
        <v>35</v>
      </c>
      <c r="B1640" s="4" t="str">
        <f>"202006325518"</f>
        <v>202006325518</v>
      </c>
      <c r="C1640" s="5">
        <v>54.06</v>
      </c>
    </row>
    <row r="1641" s="1" customFormat="1" customHeight="1" spans="1:3">
      <c r="A1641" s="4" t="s">
        <v>35</v>
      </c>
      <c r="B1641" s="4" t="str">
        <f>"202006325519"</f>
        <v>202006325519</v>
      </c>
      <c r="C1641" s="5">
        <v>68.37</v>
      </c>
    </row>
    <row r="1642" s="1" customFormat="1" customHeight="1" spans="1:3">
      <c r="A1642" s="4" t="s">
        <v>35</v>
      </c>
      <c r="B1642" s="4" t="str">
        <f>"202006325520"</f>
        <v>202006325520</v>
      </c>
      <c r="C1642" s="5">
        <v>61.73</v>
      </c>
    </row>
    <row r="1643" s="1" customFormat="1" customHeight="1" spans="1:3">
      <c r="A1643" s="4" t="s">
        <v>35</v>
      </c>
      <c r="B1643" s="4" t="str">
        <f>"202006325521"</f>
        <v>202006325521</v>
      </c>
      <c r="C1643" s="5">
        <v>68.38</v>
      </c>
    </row>
    <row r="1644" s="1" customFormat="1" customHeight="1" spans="1:3">
      <c r="A1644" s="4" t="s">
        <v>35</v>
      </c>
      <c r="B1644" s="4" t="str">
        <f>"202006325522"</f>
        <v>202006325522</v>
      </c>
      <c r="C1644" s="5">
        <v>46.81</v>
      </c>
    </row>
    <row r="1645" s="1" customFormat="1" customHeight="1" spans="1:3">
      <c r="A1645" s="4" t="s">
        <v>35</v>
      </c>
      <c r="B1645" s="4" t="str">
        <f>"202006325523"</f>
        <v>202006325523</v>
      </c>
      <c r="C1645" s="5">
        <v>48.21</v>
      </c>
    </row>
    <row r="1646" s="1" customFormat="1" customHeight="1" spans="1:3">
      <c r="A1646" s="4" t="s">
        <v>35</v>
      </c>
      <c r="B1646" s="4" t="str">
        <f>"202006325524"</f>
        <v>202006325524</v>
      </c>
      <c r="C1646" s="5">
        <v>40.9</v>
      </c>
    </row>
    <row r="1647" s="1" customFormat="1" customHeight="1" spans="1:3">
      <c r="A1647" s="4" t="s">
        <v>35</v>
      </c>
      <c r="B1647" s="4" t="str">
        <f>"202006325525"</f>
        <v>202006325525</v>
      </c>
      <c r="C1647" s="5">
        <v>59.84</v>
      </c>
    </row>
    <row r="1648" s="1" customFormat="1" customHeight="1" spans="1:3">
      <c r="A1648" s="4" t="s">
        <v>35</v>
      </c>
      <c r="B1648" s="4" t="str">
        <f>"202006325526"</f>
        <v>202006325526</v>
      </c>
      <c r="C1648" s="5">
        <v>45.87</v>
      </c>
    </row>
    <row r="1649" s="1" customFormat="1" customHeight="1" spans="1:3">
      <c r="A1649" s="4" t="s">
        <v>35</v>
      </c>
      <c r="B1649" s="4" t="str">
        <f>"202006325527"</f>
        <v>202006325527</v>
      </c>
      <c r="C1649" s="5">
        <v>50.45</v>
      </c>
    </row>
    <row r="1650" s="1" customFormat="1" customHeight="1" spans="1:3">
      <c r="A1650" s="4" t="s">
        <v>35</v>
      </c>
      <c r="B1650" s="4" t="str">
        <f>"202006325528"</f>
        <v>202006325528</v>
      </c>
      <c r="C1650" s="5">
        <v>53.2</v>
      </c>
    </row>
    <row r="1651" s="1" customFormat="1" customHeight="1" spans="1:3">
      <c r="A1651" s="4" t="s">
        <v>35</v>
      </c>
      <c r="B1651" s="4" t="str">
        <f>"202006325529"</f>
        <v>202006325529</v>
      </c>
      <c r="C1651" s="5">
        <v>61.85</v>
      </c>
    </row>
    <row r="1652" s="1" customFormat="1" customHeight="1" spans="1:3">
      <c r="A1652" s="4" t="s">
        <v>35</v>
      </c>
      <c r="B1652" s="4" t="str">
        <f>"202006325530"</f>
        <v>202006325530</v>
      </c>
      <c r="C1652" s="5">
        <v>58.89</v>
      </c>
    </row>
    <row r="1653" s="1" customFormat="1" customHeight="1" spans="1:3">
      <c r="A1653" s="4" t="s">
        <v>35</v>
      </c>
      <c r="B1653" s="4" t="str">
        <f>"202006325601"</f>
        <v>202006325601</v>
      </c>
      <c r="C1653" s="5">
        <v>58.01</v>
      </c>
    </row>
    <row r="1654" s="1" customFormat="1" customHeight="1" spans="1:3">
      <c r="A1654" s="4" t="s">
        <v>35</v>
      </c>
      <c r="B1654" s="4" t="str">
        <f>"202006325602"</f>
        <v>202006325602</v>
      </c>
      <c r="C1654" s="5">
        <v>54.37</v>
      </c>
    </row>
    <row r="1655" s="1" customFormat="1" customHeight="1" spans="1:3">
      <c r="A1655" s="4" t="s">
        <v>35</v>
      </c>
      <c r="B1655" s="4" t="str">
        <f>"202006325603"</f>
        <v>202006325603</v>
      </c>
      <c r="C1655" s="5">
        <v>60.86</v>
      </c>
    </row>
    <row r="1656" s="1" customFormat="1" customHeight="1" spans="1:3">
      <c r="A1656" s="4" t="s">
        <v>36</v>
      </c>
      <c r="B1656" s="4" t="str">
        <f>"202006335604"</f>
        <v>202006335604</v>
      </c>
      <c r="C1656" s="5">
        <v>52.95</v>
      </c>
    </row>
    <row r="1657" s="1" customFormat="1" customHeight="1" spans="1:3">
      <c r="A1657" s="4" t="s">
        <v>36</v>
      </c>
      <c r="B1657" s="4" t="str">
        <f>"202006335605"</f>
        <v>202006335605</v>
      </c>
      <c r="C1657" s="5">
        <v>45.69</v>
      </c>
    </row>
    <row r="1658" s="1" customFormat="1" customHeight="1" spans="1:3">
      <c r="A1658" s="4" t="s">
        <v>36</v>
      </c>
      <c r="B1658" s="4" t="str">
        <f>"202006335606"</f>
        <v>202006335606</v>
      </c>
      <c r="C1658" s="5">
        <v>56.51</v>
      </c>
    </row>
    <row r="1659" s="1" customFormat="1" customHeight="1" spans="1:3">
      <c r="A1659" s="4" t="s">
        <v>36</v>
      </c>
      <c r="B1659" s="4" t="str">
        <f>"202006335607"</f>
        <v>202006335607</v>
      </c>
      <c r="C1659" s="5">
        <v>66.54</v>
      </c>
    </row>
    <row r="1660" s="1" customFormat="1" customHeight="1" spans="1:3">
      <c r="A1660" s="4" t="s">
        <v>36</v>
      </c>
      <c r="B1660" s="4" t="str">
        <f>"202006335608"</f>
        <v>202006335608</v>
      </c>
      <c r="C1660" s="5">
        <v>57.3</v>
      </c>
    </row>
    <row r="1661" s="1" customFormat="1" customHeight="1" spans="1:3">
      <c r="A1661" s="4" t="s">
        <v>36</v>
      </c>
      <c r="B1661" s="4" t="str">
        <f>"202006335609"</f>
        <v>202006335609</v>
      </c>
      <c r="C1661" s="5">
        <v>47.07</v>
      </c>
    </row>
    <row r="1662" s="1" customFormat="1" customHeight="1" spans="1:3">
      <c r="A1662" s="4" t="s">
        <v>36</v>
      </c>
      <c r="B1662" s="4" t="str">
        <f>"202006335610"</f>
        <v>202006335610</v>
      </c>
      <c r="C1662" s="5">
        <v>60.57</v>
      </c>
    </row>
    <row r="1663" s="1" customFormat="1" customHeight="1" spans="1:3">
      <c r="A1663" s="4" t="s">
        <v>36</v>
      </c>
      <c r="B1663" s="4" t="str">
        <f>"202006335611"</f>
        <v>202006335611</v>
      </c>
      <c r="C1663" s="5">
        <v>64.28</v>
      </c>
    </row>
    <row r="1664" s="1" customFormat="1" customHeight="1" spans="1:3">
      <c r="A1664" s="4" t="s">
        <v>36</v>
      </c>
      <c r="B1664" s="4" t="str">
        <f>"202006335612"</f>
        <v>202006335612</v>
      </c>
      <c r="C1664" s="5">
        <v>52.41</v>
      </c>
    </row>
    <row r="1665" s="1" customFormat="1" customHeight="1" spans="1:3">
      <c r="A1665" s="4" t="s">
        <v>36</v>
      </c>
      <c r="B1665" s="4" t="str">
        <f>"202006335613"</f>
        <v>202006335613</v>
      </c>
      <c r="C1665" s="5">
        <v>60.46</v>
      </c>
    </row>
    <row r="1666" s="1" customFormat="1" customHeight="1" spans="1:3">
      <c r="A1666" s="4" t="s">
        <v>36</v>
      </c>
      <c r="B1666" s="4" t="str">
        <f>"202006335614"</f>
        <v>202006335614</v>
      </c>
      <c r="C1666" s="5">
        <v>60.58</v>
      </c>
    </row>
    <row r="1667" s="1" customFormat="1" customHeight="1" spans="1:3">
      <c r="A1667" s="4" t="s">
        <v>36</v>
      </c>
      <c r="B1667" s="4" t="str">
        <f>"202006335615"</f>
        <v>202006335615</v>
      </c>
      <c r="C1667" s="5">
        <v>58.67</v>
      </c>
    </row>
    <row r="1668" s="1" customFormat="1" customHeight="1" spans="1:3">
      <c r="A1668" s="4" t="s">
        <v>36</v>
      </c>
      <c r="B1668" s="4" t="str">
        <f>"202006335616"</f>
        <v>202006335616</v>
      </c>
      <c r="C1668" s="5">
        <v>60.74</v>
      </c>
    </row>
    <row r="1669" s="1" customFormat="1" customHeight="1" spans="1:3">
      <c r="A1669" s="4" t="s">
        <v>36</v>
      </c>
      <c r="B1669" s="4" t="str">
        <f>"202006335617"</f>
        <v>202006335617</v>
      </c>
      <c r="C1669" s="5">
        <v>63.16</v>
      </c>
    </row>
    <row r="1670" s="1" customFormat="1" customHeight="1" spans="1:3">
      <c r="A1670" s="4" t="s">
        <v>36</v>
      </c>
      <c r="B1670" s="4" t="str">
        <f>"202006335618"</f>
        <v>202006335618</v>
      </c>
      <c r="C1670" s="5">
        <v>56.58</v>
      </c>
    </row>
    <row r="1671" s="1" customFormat="1" customHeight="1" spans="1:3">
      <c r="A1671" s="4" t="s">
        <v>36</v>
      </c>
      <c r="B1671" s="4" t="str">
        <f>"202006335619"</f>
        <v>202006335619</v>
      </c>
      <c r="C1671" s="5">
        <v>49.68</v>
      </c>
    </row>
    <row r="1672" s="1" customFormat="1" customHeight="1" spans="1:3">
      <c r="A1672" s="4" t="s">
        <v>36</v>
      </c>
      <c r="B1672" s="4" t="str">
        <f>"202006335620"</f>
        <v>202006335620</v>
      </c>
      <c r="C1672" s="5">
        <v>57</v>
      </c>
    </row>
    <row r="1673" s="1" customFormat="1" customHeight="1" spans="1:3">
      <c r="A1673" s="4" t="s">
        <v>36</v>
      </c>
      <c r="B1673" s="4" t="str">
        <f>"202006335621"</f>
        <v>202006335621</v>
      </c>
      <c r="C1673" s="5">
        <v>0</v>
      </c>
    </row>
    <row r="1674" s="1" customFormat="1" customHeight="1" spans="1:3">
      <c r="A1674" s="4" t="s">
        <v>36</v>
      </c>
      <c r="B1674" s="4" t="str">
        <f>"202006335622"</f>
        <v>202006335622</v>
      </c>
      <c r="C1674" s="5">
        <v>56.27</v>
      </c>
    </row>
    <row r="1675" s="1" customFormat="1" customHeight="1" spans="1:3">
      <c r="A1675" s="4" t="s">
        <v>36</v>
      </c>
      <c r="B1675" s="4" t="str">
        <f>"202006335623"</f>
        <v>202006335623</v>
      </c>
      <c r="C1675" s="5">
        <v>53.2</v>
      </c>
    </row>
    <row r="1676" s="1" customFormat="1" customHeight="1" spans="1:3">
      <c r="A1676" s="4" t="s">
        <v>36</v>
      </c>
      <c r="B1676" s="4" t="str">
        <f>"202006335624"</f>
        <v>202006335624</v>
      </c>
      <c r="C1676" s="5">
        <v>49.35</v>
      </c>
    </row>
    <row r="1677" s="1" customFormat="1" customHeight="1" spans="1:3">
      <c r="A1677" s="4" t="s">
        <v>36</v>
      </c>
      <c r="B1677" s="4" t="str">
        <f>"202006335625"</f>
        <v>202006335625</v>
      </c>
      <c r="C1677" s="5">
        <v>55.59</v>
      </c>
    </row>
    <row r="1678" s="1" customFormat="1" customHeight="1" spans="1:3">
      <c r="A1678" s="4" t="s">
        <v>36</v>
      </c>
      <c r="B1678" s="4" t="str">
        <f>"202006335626"</f>
        <v>202006335626</v>
      </c>
      <c r="C1678" s="5">
        <v>59.68</v>
      </c>
    </row>
    <row r="1679" s="1" customFormat="1" customHeight="1" spans="1:3">
      <c r="A1679" s="4" t="s">
        <v>36</v>
      </c>
      <c r="B1679" s="4" t="str">
        <f>"202006335627"</f>
        <v>202006335627</v>
      </c>
      <c r="C1679" s="5">
        <v>53.22</v>
      </c>
    </row>
    <row r="1680" s="1" customFormat="1" customHeight="1" spans="1:3">
      <c r="A1680" s="4" t="s">
        <v>36</v>
      </c>
      <c r="B1680" s="4" t="str">
        <f>"202006335628"</f>
        <v>202006335628</v>
      </c>
      <c r="C1680" s="5">
        <v>49.49</v>
      </c>
    </row>
    <row r="1681" s="1" customFormat="1" customHeight="1" spans="1:3">
      <c r="A1681" s="4" t="s">
        <v>36</v>
      </c>
      <c r="B1681" s="4" t="str">
        <f>"202006335629"</f>
        <v>202006335629</v>
      </c>
      <c r="C1681" s="5">
        <v>57.11</v>
      </c>
    </row>
    <row r="1682" s="1" customFormat="1" customHeight="1" spans="1:3">
      <c r="A1682" s="4" t="s">
        <v>36</v>
      </c>
      <c r="B1682" s="4" t="str">
        <f>"202006335630"</f>
        <v>202006335630</v>
      </c>
      <c r="C1682" s="5">
        <v>55.32</v>
      </c>
    </row>
    <row r="1683" s="1" customFormat="1" customHeight="1" spans="1:3">
      <c r="A1683" s="4" t="s">
        <v>36</v>
      </c>
      <c r="B1683" s="4" t="str">
        <f>"202006335701"</f>
        <v>202006335701</v>
      </c>
      <c r="C1683" s="5">
        <v>50.7</v>
      </c>
    </row>
    <row r="1684" s="1" customFormat="1" customHeight="1" spans="1:3">
      <c r="A1684" s="4" t="s">
        <v>36</v>
      </c>
      <c r="B1684" s="4" t="str">
        <f>"202006335702"</f>
        <v>202006335702</v>
      </c>
      <c r="C1684" s="5">
        <v>60.36</v>
      </c>
    </row>
    <row r="1685" s="1" customFormat="1" customHeight="1" spans="1:3">
      <c r="A1685" s="4" t="s">
        <v>36</v>
      </c>
      <c r="B1685" s="4" t="str">
        <f>"202006335703"</f>
        <v>202006335703</v>
      </c>
      <c r="C1685" s="5">
        <v>48.55</v>
      </c>
    </row>
    <row r="1686" s="1" customFormat="1" customHeight="1" spans="1:3">
      <c r="A1686" s="4" t="s">
        <v>36</v>
      </c>
      <c r="B1686" s="4" t="str">
        <f>"202006335704"</f>
        <v>202006335704</v>
      </c>
      <c r="C1686" s="5">
        <v>44.45</v>
      </c>
    </row>
    <row r="1687" s="1" customFormat="1" customHeight="1" spans="1:3">
      <c r="A1687" s="4" t="s">
        <v>36</v>
      </c>
      <c r="B1687" s="4" t="str">
        <f>"202006335705"</f>
        <v>202006335705</v>
      </c>
      <c r="C1687" s="5">
        <v>52.9</v>
      </c>
    </row>
    <row r="1688" s="1" customFormat="1" customHeight="1" spans="1:3">
      <c r="A1688" s="4" t="s">
        <v>37</v>
      </c>
      <c r="B1688" s="4" t="str">
        <f>"202006345706"</f>
        <v>202006345706</v>
      </c>
      <c r="C1688" s="5">
        <v>52.08</v>
      </c>
    </row>
    <row r="1689" s="1" customFormat="1" customHeight="1" spans="1:3">
      <c r="A1689" s="4" t="s">
        <v>37</v>
      </c>
      <c r="B1689" s="4" t="str">
        <f>"202006345707"</f>
        <v>202006345707</v>
      </c>
      <c r="C1689" s="5">
        <v>0</v>
      </c>
    </row>
    <row r="1690" s="1" customFormat="1" customHeight="1" spans="1:3">
      <c r="A1690" s="4" t="s">
        <v>37</v>
      </c>
      <c r="B1690" s="4" t="str">
        <f>"202006345708"</f>
        <v>202006345708</v>
      </c>
      <c r="C1690" s="5">
        <v>53.13</v>
      </c>
    </row>
    <row r="1691" s="1" customFormat="1" customHeight="1" spans="1:3">
      <c r="A1691" s="4" t="s">
        <v>37</v>
      </c>
      <c r="B1691" s="4" t="str">
        <f>"202006345709"</f>
        <v>202006345709</v>
      </c>
      <c r="C1691" s="5">
        <v>65.38</v>
      </c>
    </row>
    <row r="1692" s="1" customFormat="1" customHeight="1" spans="1:3">
      <c r="A1692" s="4" t="s">
        <v>37</v>
      </c>
      <c r="B1692" s="4" t="str">
        <f>"202006345710"</f>
        <v>202006345710</v>
      </c>
      <c r="C1692" s="5">
        <v>57.17</v>
      </c>
    </row>
    <row r="1693" s="1" customFormat="1" customHeight="1" spans="1:3">
      <c r="A1693" s="4" t="s">
        <v>37</v>
      </c>
      <c r="B1693" s="4" t="str">
        <f>"202006345711"</f>
        <v>202006345711</v>
      </c>
      <c r="C1693" s="5">
        <v>63.14</v>
      </c>
    </row>
    <row r="1694" s="1" customFormat="1" customHeight="1" spans="1:3">
      <c r="A1694" s="4" t="s">
        <v>37</v>
      </c>
      <c r="B1694" s="4" t="str">
        <f>"202006345712"</f>
        <v>202006345712</v>
      </c>
      <c r="C1694" s="5">
        <v>39.44</v>
      </c>
    </row>
    <row r="1695" s="1" customFormat="1" customHeight="1" spans="1:3">
      <c r="A1695" s="4" t="s">
        <v>37</v>
      </c>
      <c r="B1695" s="4" t="str">
        <f>"202006345713"</f>
        <v>202006345713</v>
      </c>
      <c r="C1695" s="5">
        <v>48.58</v>
      </c>
    </row>
    <row r="1696" s="1" customFormat="1" customHeight="1" spans="1:3">
      <c r="A1696" s="4" t="s">
        <v>37</v>
      </c>
      <c r="B1696" s="4" t="str">
        <f>"202006345714"</f>
        <v>202006345714</v>
      </c>
      <c r="C1696" s="5">
        <v>54.73</v>
      </c>
    </row>
    <row r="1697" s="1" customFormat="1" customHeight="1" spans="1:3">
      <c r="A1697" s="4" t="s">
        <v>37</v>
      </c>
      <c r="B1697" s="4" t="str">
        <f>"202006345715"</f>
        <v>202006345715</v>
      </c>
      <c r="C1697" s="5">
        <v>0</v>
      </c>
    </row>
    <row r="1698" s="1" customFormat="1" customHeight="1" spans="1:3">
      <c r="A1698" s="4" t="s">
        <v>37</v>
      </c>
      <c r="B1698" s="4" t="str">
        <f>"202006345716"</f>
        <v>202006345716</v>
      </c>
      <c r="C1698" s="5">
        <v>49.38</v>
      </c>
    </row>
    <row r="1699" s="1" customFormat="1" customHeight="1" spans="1:3">
      <c r="A1699" s="4" t="s">
        <v>37</v>
      </c>
      <c r="B1699" s="4" t="str">
        <f>"202006345717"</f>
        <v>202006345717</v>
      </c>
      <c r="C1699" s="5">
        <v>53.82</v>
      </c>
    </row>
    <row r="1700" s="1" customFormat="1" customHeight="1" spans="1:3">
      <c r="A1700" s="4" t="s">
        <v>37</v>
      </c>
      <c r="B1700" s="4" t="str">
        <f>"202006345718"</f>
        <v>202006345718</v>
      </c>
      <c r="C1700" s="5">
        <v>49.22</v>
      </c>
    </row>
    <row r="1701" s="1" customFormat="1" customHeight="1" spans="1:3">
      <c r="A1701" s="4" t="s">
        <v>37</v>
      </c>
      <c r="B1701" s="4" t="str">
        <f>"202006345719"</f>
        <v>202006345719</v>
      </c>
      <c r="C1701" s="5">
        <v>62.45</v>
      </c>
    </row>
    <row r="1702" s="1" customFormat="1" customHeight="1" spans="1:3">
      <c r="A1702" s="4" t="s">
        <v>37</v>
      </c>
      <c r="B1702" s="4" t="str">
        <f>"202006345720"</f>
        <v>202006345720</v>
      </c>
      <c r="C1702" s="5">
        <v>37.88</v>
      </c>
    </row>
    <row r="1703" s="1" customFormat="1" customHeight="1" spans="1:3">
      <c r="A1703" s="4" t="s">
        <v>37</v>
      </c>
      <c r="B1703" s="4" t="str">
        <f>"202006345721"</f>
        <v>202006345721</v>
      </c>
      <c r="C1703" s="5">
        <v>48.66</v>
      </c>
    </row>
    <row r="1704" s="1" customFormat="1" customHeight="1" spans="1:3">
      <c r="A1704" s="4" t="s">
        <v>37</v>
      </c>
      <c r="B1704" s="4" t="str">
        <f>"202006345722"</f>
        <v>202006345722</v>
      </c>
      <c r="C1704" s="5">
        <v>0</v>
      </c>
    </row>
    <row r="1705" s="1" customFormat="1" customHeight="1" spans="1:3">
      <c r="A1705" s="4" t="s">
        <v>37</v>
      </c>
      <c r="B1705" s="4" t="str">
        <f>"202006345723"</f>
        <v>202006345723</v>
      </c>
      <c r="C1705" s="5">
        <v>51.2</v>
      </c>
    </row>
    <row r="1706" s="1" customFormat="1" customHeight="1" spans="1:3">
      <c r="A1706" s="4" t="s">
        <v>37</v>
      </c>
      <c r="B1706" s="4" t="str">
        <f>"202006345724"</f>
        <v>202006345724</v>
      </c>
      <c r="C1706" s="5">
        <v>49.76</v>
      </c>
    </row>
    <row r="1707" s="1" customFormat="1" customHeight="1" spans="1:3">
      <c r="A1707" s="4" t="s">
        <v>37</v>
      </c>
      <c r="B1707" s="4" t="str">
        <f>"202006345725"</f>
        <v>202006345725</v>
      </c>
      <c r="C1707" s="5">
        <v>0</v>
      </c>
    </row>
    <row r="1708" s="1" customFormat="1" customHeight="1" spans="1:3">
      <c r="A1708" s="4" t="s">
        <v>37</v>
      </c>
      <c r="B1708" s="4" t="str">
        <f>"202006345726"</f>
        <v>202006345726</v>
      </c>
      <c r="C1708" s="5">
        <v>51.87</v>
      </c>
    </row>
    <row r="1709" s="1" customFormat="1" customHeight="1" spans="1:3">
      <c r="A1709" s="4" t="s">
        <v>37</v>
      </c>
      <c r="B1709" s="4" t="str">
        <f>"202006345727"</f>
        <v>202006345727</v>
      </c>
      <c r="C1709" s="5">
        <v>57.49</v>
      </c>
    </row>
    <row r="1710" s="1" customFormat="1" customHeight="1" spans="1:3">
      <c r="A1710" s="4" t="s">
        <v>37</v>
      </c>
      <c r="B1710" s="4" t="str">
        <f>"202006345728"</f>
        <v>202006345728</v>
      </c>
      <c r="C1710" s="5">
        <v>0</v>
      </c>
    </row>
    <row r="1711" s="1" customFormat="1" customHeight="1" spans="1:3">
      <c r="A1711" s="4" t="s">
        <v>37</v>
      </c>
      <c r="B1711" s="4" t="str">
        <f>"202006345729"</f>
        <v>202006345729</v>
      </c>
      <c r="C1711" s="5">
        <v>65.59</v>
      </c>
    </row>
    <row r="1712" s="1" customFormat="1" customHeight="1" spans="1:3">
      <c r="A1712" s="4" t="s">
        <v>37</v>
      </c>
      <c r="B1712" s="4" t="str">
        <f>"202006345730"</f>
        <v>202006345730</v>
      </c>
      <c r="C1712" s="5">
        <v>61.71</v>
      </c>
    </row>
    <row r="1713" s="1" customFormat="1" customHeight="1" spans="1:3">
      <c r="A1713" s="4" t="s">
        <v>37</v>
      </c>
      <c r="B1713" s="4" t="str">
        <f>"202006345801"</f>
        <v>202006345801</v>
      </c>
      <c r="C1713" s="5">
        <v>64.37</v>
      </c>
    </row>
    <row r="1714" s="1" customFormat="1" customHeight="1" spans="1:3">
      <c r="A1714" s="4" t="s">
        <v>37</v>
      </c>
      <c r="B1714" s="4" t="str">
        <f>"202006345802"</f>
        <v>202006345802</v>
      </c>
      <c r="C1714" s="5">
        <v>50.62</v>
      </c>
    </row>
    <row r="1715" s="1" customFormat="1" customHeight="1" spans="1:3">
      <c r="A1715" s="4" t="s">
        <v>37</v>
      </c>
      <c r="B1715" s="4" t="str">
        <f>"202006345803"</f>
        <v>202006345803</v>
      </c>
      <c r="C1715" s="5">
        <v>56.25</v>
      </c>
    </row>
    <row r="1716" s="1" customFormat="1" customHeight="1" spans="1:3">
      <c r="A1716" s="4" t="s">
        <v>37</v>
      </c>
      <c r="B1716" s="4" t="str">
        <f>"202006345804"</f>
        <v>202006345804</v>
      </c>
      <c r="C1716" s="5">
        <v>63.06</v>
      </c>
    </row>
    <row r="1717" s="1" customFormat="1" customHeight="1" spans="1:3">
      <c r="A1717" s="4" t="s">
        <v>37</v>
      </c>
      <c r="B1717" s="4" t="str">
        <f>"202006345805"</f>
        <v>202006345805</v>
      </c>
      <c r="C1717" s="5">
        <v>53.3</v>
      </c>
    </row>
    <row r="1718" s="1" customFormat="1" customHeight="1" spans="1:3">
      <c r="A1718" s="4" t="s">
        <v>37</v>
      </c>
      <c r="B1718" s="4" t="str">
        <f>"202006345806"</f>
        <v>202006345806</v>
      </c>
      <c r="C1718" s="5">
        <v>0</v>
      </c>
    </row>
    <row r="1719" s="1" customFormat="1" customHeight="1" spans="1:3">
      <c r="A1719" s="4" t="s">
        <v>37</v>
      </c>
      <c r="B1719" s="4" t="str">
        <f>"202006345807"</f>
        <v>202006345807</v>
      </c>
      <c r="C1719" s="5">
        <v>46.73</v>
      </c>
    </row>
    <row r="1720" s="1" customFormat="1" customHeight="1" spans="1:3">
      <c r="A1720" s="4" t="s">
        <v>37</v>
      </c>
      <c r="B1720" s="4" t="str">
        <f>"202006345808"</f>
        <v>202006345808</v>
      </c>
      <c r="C1720" s="5">
        <v>51.15</v>
      </c>
    </row>
    <row r="1721" s="1" customFormat="1" customHeight="1" spans="1:3">
      <c r="A1721" s="4" t="s">
        <v>37</v>
      </c>
      <c r="B1721" s="4" t="str">
        <f>"202006345809"</f>
        <v>202006345809</v>
      </c>
      <c r="C1721" s="5">
        <v>65.35</v>
      </c>
    </row>
    <row r="1722" s="1" customFormat="1" customHeight="1" spans="1:3">
      <c r="A1722" s="4" t="s">
        <v>38</v>
      </c>
      <c r="B1722" s="4" t="str">
        <f>"202006355810"</f>
        <v>202006355810</v>
      </c>
      <c r="C1722" s="5">
        <v>56.27</v>
      </c>
    </row>
    <row r="1723" s="1" customFormat="1" customHeight="1" spans="1:3">
      <c r="A1723" s="4" t="s">
        <v>38</v>
      </c>
      <c r="B1723" s="4" t="str">
        <f>"202006355811"</f>
        <v>202006355811</v>
      </c>
      <c r="C1723" s="5">
        <v>55.35</v>
      </c>
    </row>
    <row r="1724" s="1" customFormat="1" customHeight="1" spans="1:3">
      <c r="A1724" s="4" t="s">
        <v>38</v>
      </c>
      <c r="B1724" s="4" t="str">
        <f>"202006355812"</f>
        <v>202006355812</v>
      </c>
      <c r="C1724" s="5">
        <v>59</v>
      </c>
    </row>
    <row r="1725" s="1" customFormat="1" customHeight="1" spans="1:3">
      <c r="A1725" s="4" t="s">
        <v>38</v>
      </c>
      <c r="B1725" s="4" t="str">
        <f>"202006355813"</f>
        <v>202006355813</v>
      </c>
      <c r="C1725" s="5">
        <v>55.59</v>
      </c>
    </row>
    <row r="1726" s="1" customFormat="1" customHeight="1" spans="1:3">
      <c r="A1726" s="4" t="s">
        <v>38</v>
      </c>
      <c r="B1726" s="4" t="str">
        <f>"202006355814"</f>
        <v>202006355814</v>
      </c>
      <c r="C1726" s="5">
        <v>55.45</v>
      </c>
    </row>
    <row r="1727" s="1" customFormat="1" customHeight="1" spans="1:3">
      <c r="A1727" s="4" t="s">
        <v>38</v>
      </c>
      <c r="B1727" s="4" t="str">
        <f>"202006355815"</f>
        <v>202006355815</v>
      </c>
      <c r="C1727" s="5">
        <v>46.39</v>
      </c>
    </row>
    <row r="1728" s="1" customFormat="1" customHeight="1" spans="1:3">
      <c r="A1728" s="4" t="s">
        <v>38</v>
      </c>
      <c r="B1728" s="4" t="str">
        <f>"202006355816"</f>
        <v>202006355816</v>
      </c>
      <c r="C1728" s="5">
        <v>47.71</v>
      </c>
    </row>
    <row r="1729" s="1" customFormat="1" customHeight="1" spans="1:3">
      <c r="A1729" s="4" t="s">
        <v>38</v>
      </c>
      <c r="B1729" s="4" t="str">
        <f>"202006355817"</f>
        <v>202006355817</v>
      </c>
      <c r="C1729" s="5">
        <v>53.7</v>
      </c>
    </row>
    <row r="1730" s="1" customFormat="1" customHeight="1" spans="1:3">
      <c r="A1730" s="4" t="s">
        <v>38</v>
      </c>
      <c r="B1730" s="4" t="str">
        <f>"202006355818"</f>
        <v>202006355818</v>
      </c>
      <c r="C1730" s="5">
        <v>55.63</v>
      </c>
    </row>
    <row r="1731" s="1" customFormat="1" customHeight="1" spans="1:3">
      <c r="A1731" s="4" t="s">
        <v>38</v>
      </c>
      <c r="B1731" s="4" t="str">
        <f>"202006355819"</f>
        <v>202006355819</v>
      </c>
      <c r="C1731" s="5">
        <v>51.43</v>
      </c>
    </row>
    <row r="1732" s="1" customFormat="1" customHeight="1" spans="1:3">
      <c r="A1732" s="4" t="s">
        <v>38</v>
      </c>
      <c r="B1732" s="4" t="str">
        <f>"202006355820"</f>
        <v>202006355820</v>
      </c>
      <c r="C1732" s="5">
        <v>48.74</v>
      </c>
    </row>
    <row r="1733" s="1" customFormat="1" customHeight="1" spans="1:3">
      <c r="A1733" s="4" t="s">
        <v>38</v>
      </c>
      <c r="B1733" s="4" t="str">
        <f>"202006355821"</f>
        <v>202006355821</v>
      </c>
      <c r="C1733" s="5">
        <v>56.6</v>
      </c>
    </row>
    <row r="1734" s="1" customFormat="1" customHeight="1" spans="1:3">
      <c r="A1734" s="4" t="s">
        <v>38</v>
      </c>
      <c r="B1734" s="4" t="str">
        <f>"202006355822"</f>
        <v>202006355822</v>
      </c>
      <c r="C1734" s="5">
        <v>59.7</v>
      </c>
    </row>
    <row r="1735" s="1" customFormat="1" customHeight="1" spans="1:3">
      <c r="A1735" s="4" t="s">
        <v>38</v>
      </c>
      <c r="B1735" s="4" t="str">
        <f>"202006355823"</f>
        <v>202006355823</v>
      </c>
      <c r="C1735" s="5">
        <v>60.73</v>
      </c>
    </row>
    <row r="1736" s="1" customFormat="1" customHeight="1" spans="1:3">
      <c r="A1736" s="4" t="s">
        <v>38</v>
      </c>
      <c r="B1736" s="4" t="str">
        <f>"202006355824"</f>
        <v>202006355824</v>
      </c>
      <c r="C1736" s="5">
        <v>57.6</v>
      </c>
    </row>
    <row r="1737" s="1" customFormat="1" customHeight="1" spans="1:3">
      <c r="A1737" s="4" t="s">
        <v>38</v>
      </c>
      <c r="B1737" s="4" t="str">
        <f>"202006355825"</f>
        <v>202006355825</v>
      </c>
      <c r="C1737" s="5">
        <v>0</v>
      </c>
    </row>
    <row r="1738" s="1" customFormat="1" customHeight="1" spans="1:3">
      <c r="A1738" s="4" t="s">
        <v>39</v>
      </c>
      <c r="B1738" s="4" t="str">
        <f>"202006365826"</f>
        <v>202006365826</v>
      </c>
      <c r="C1738" s="5">
        <v>59.49</v>
      </c>
    </row>
    <row r="1739" s="1" customFormat="1" customHeight="1" spans="1:3">
      <c r="A1739" s="4" t="s">
        <v>39</v>
      </c>
      <c r="B1739" s="4" t="str">
        <f>"202006365827"</f>
        <v>202006365827</v>
      </c>
      <c r="C1739" s="5">
        <v>61.12</v>
      </c>
    </row>
    <row r="1740" s="1" customFormat="1" customHeight="1" spans="1:3">
      <c r="A1740" s="4" t="s">
        <v>39</v>
      </c>
      <c r="B1740" s="4" t="str">
        <f>"202006365828"</f>
        <v>202006365828</v>
      </c>
      <c r="C1740" s="5">
        <v>58.34</v>
      </c>
    </row>
    <row r="1741" s="1" customFormat="1" customHeight="1" spans="1:3">
      <c r="A1741" s="4" t="s">
        <v>39</v>
      </c>
      <c r="B1741" s="4" t="str">
        <f>"202006365829"</f>
        <v>202006365829</v>
      </c>
      <c r="C1741" s="5">
        <v>50.97</v>
      </c>
    </row>
    <row r="1742" s="1" customFormat="1" customHeight="1" spans="1:3">
      <c r="A1742" s="4" t="s">
        <v>39</v>
      </c>
      <c r="B1742" s="4" t="str">
        <f>"202006365830"</f>
        <v>202006365830</v>
      </c>
      <c r="C1742" s="5">
        <v>49.85</v>
      </c>
    </row>
    <row r="1743" s="1" customFormat="1" customHeight="1" spans="1:3">
      <c r="A1743" s="4" t="s">
        <v>39</v>
      </c>
      <c r="B1743" s="4" t="str">
        <f>"202006365901"</f>
        <v>202006365901</v>
      </c>
      <c r="C1743" s="5">
        <v>50.03</v>
      </c>
    </row>
    <row r="1744" s="1" customFormat="1" customHeight="1" spans="1:3">
      <c r="A1744" s="4" t="s">
        <v>39</v>
      </c>
      <c r="B1744" s="4" t="str">
        <f>"202006365902"</f>
        <v>202006365902</v>
      </c>
      <c r="C1744" s="5">
        <v>61.72</v>
      </c>
    </row>
    <row r="1745" s="1" customFormat="1" customHeight="1" spans="1:3">
      <c r="A1745" s="4" t="s">
        <v>39</v>
      </c>
      <c r="B1745" s="4" t="str">
        <f>"202006365903"</f>
        <v>202006365903</v>
      </c>
      <c r="C1745" s="5">
        <v>36.06</v>
      </c>
    </row>
    <row r="1746" s="1" customFormat="1" customHeight="1" spans="1:3">
      <c r="A1746" s="4" t="s">
        <v>39</v>
      </c>
      <c r="B1746" s="4" t="str">
        <f>"202006365904"</f>
        <v>202006365904</v>
      </c>
      <c r="C1746" s="5">
        <v>47.85</v>
      </c>
    </row>
    <row r="1747" s="1" customFormat="1" customHeight="1" spans="1:3">
      <c r="A1747" s="4" t="s">
        <v>39</v>
      </c>
      <c r="B1747" s="4" t="str">
        <f>"202006365905"</f>
        <v>202006365905</v>
      </c>
      <c r="C1747" s="5">
        <v>58.93</v>
      </c>
    </row>
    <row r="1748" s="1" customFormat="1" customHeight="1" spans="1:3">
      <c r="A1748" s="4" t="s">
        <v>39</v>
      </c>
      <c r="B1748" s="4" t="str">
        <f>"202006365906"</f>
        <v>202006365906</v>
      </c>
      <c r="C1748" s="5">
        <v>43.9</v>
      </c>
    </row>
    <row r="1749" s="1" customFormat="1" customHeight="1" spans="1:3">
      <c r="A1749" s="4" t="s">
        <v>39</v>
      </c>
      <c r="B1749" s="4" t="str">
        <f>"202006365907"</f>
        <v>202006365907</v>
      </c>
      <c r="C1749" s="5">
        <v>54.15</v>
      </c>
    </row>
    <row r="1750" s="1" customFormat="1" customHeight="1" spans="1:3">
      <c r="A1750" s="4" t="s">
        <v>39</v>
      </c>
      <c r="B1750" s="4" t="str">
        <f>"202006365908"</f>
        <v>202006365908</v>
      </c>
      <c r="C1750" s="5">
        <v>64.94</v>
      </c>
    </row>
    <row r="1751" s="1" customFormat="1" customHeight="1" spans="1:3">
      <c r="A1751" s="4" t="s">
        <v>39</v>
      </c>
      <c r="B1751" s="4" t="str">
        <f>"202006365909"</f>
        <v>202006365909</v>
      </c>
      <c r="C1751" s="5">
        <v>54.97</v>
      </c>
    </row>
    <row r="1752" s="1" customFormat="1" customHeight="1" spans="1:3">
      <c r="A1752" s="4" t="s">
        <v>39</v>
      </c>
      <c r="B1752" s="4" t="str">
        <f>"202006365910"</f>
        <v>202006365910</v>
      </c>
      <c r="C1752" s="5">
        <v>60.62</v>
      </c>
    </row>
    <row r="1753" s="1" customFormat="1" customHeight="1" spans="1:3">
      <c r="A1753" s="4" t="s">
        <v>39</v>
      </c>
      <c r="B1753" s="4" t="str">
        <f>"202006365911"</f>
        <v>202006365911</v>
      </c>
      <c r="C1753" s="5">
        <v>55.94</v>
      </c>
    </row>
    <row r="1754" s="1" customFormat="1" customHeight="1" spans="1:3">
      <c r="A1754" s="4" t="s">
        <v>39</v>
      </c>
      <c r="B1754" s="4" t="str">
        <f>"202006365912"</f>
        <v>202006365912</v>
      </c>
      <c r="C1754" s="5">
        <v>53.47</v>
      </c>
    </row>
    <row r="1755" s="1" customFormat="1" customHeight="1" spans="1:3">
      <c r="A1755" s="4" t="s">
        <v>39</v>
      </c>
      <c r="B1755" s="4" t="str">
        <f>"202006365913"</f>
        <v>202006365913</v>
      </c>
      <c r="C1755" s="5">
        <v>0</v>
      </c>
    </row>
    <row r="1756" s="1" customFormat="1" customHeight="1" spans="1:3">
      <c r="A1756" s="4" t="s">
        <v>39</v>
      </c>
      <c r="B1756" s="4" t="str">
        <f>"202006365914"</f>
        <v>202006365914</v>
      </c>
      <c r="C1756" s="5">
        <v>49.23</v>
      </c>
    </row>
    <row r="1757" s="1" customFormat="1" customHeight="1" spans="1:3">
      <c r="A1757" s="4" t="s">
        <v>39</v>
      </c>
      <c r="B1757" s="4" t="str">
        <f>"202006365915"</f>
        <v>202006365915</v>
      </c>
      <c r="C1757" s="5">
        <v>51.45</v>
      </c>
    </row>
    <row r="1758" s="1" customFormat="1" customHeight="1" spans="1:3">
      <c r="A1758" s="4" t="s">
        <v>39</v>
      </c>
      <c r="B1758" s="4" t="str">
        <f>"202006365916"</f>
        <v>202006365916</v>
      </c>
      <c r="C1758" s="5">
        <v>54.14</v>
      </c>
    </row>
    <row r="1759" s="1" customFormat="1" customHeight="1" spans="1:3">
      <c r="A1759" s="4" t="s">
        <v>39</v>
      </c>
      <c r="B1759" s="4" t="str">
        <f>"202006365917"</f>
        <v>202006365917</v>
      </c>
      <c r="C1759" s="5">
        <v>60.97</v>
      </c>
    </row>
    <row r="1760" s="1" customFormat="1" customHeight="1" spans="1:3">
      <c r="A1760" s="4" t="s">
        <v>39</v>
      </c>
      <c r="B1760" s="4" t="str">
        <f>"202006365918"</f>
        <v>202006365918</v>
      </c>
      <c r="C1760" s="5">
        <v>58.18</v>
      </c>
    </row>
    <row r="1761" s="1" customFormat="1" customHeight="1" spans="1:3">
      <c r="A1761" s="4" t="s">
        <v>39</v>
      </c>
      <c r="B1761" s="4" t="str">
        <f>"202006365919"</f>
        <v>202006365919</v>
      </c>
      <c r="C1761" s="5">
        <v>55.25</v>
      </c>
    </row>
    <row r="1762" s="1" customFormat="1" customHeight="1" spans="1:3">
      <c r="A1762" s="4" t="s">
        <v>39</v>
      </c>
      <c r="B1762" s="4" t="str">
        <f>"202006365920"</f>
        <v>202006365920</v>
      </c>
      <c r="C1762" s="5">
        <v>0</v>
      </c>
    </row>
    <row r="1763" s="1" customFormat="1" customHeight="1" spans="1:3">
      <c r="A1763" s="4" t="s">
        <v>39</v>
      </c>
      <c r="B1763" s="4" t="str">
        <f>"202006365921"</f>
        <v>202006365921</v>
      </c>
      <c r="C1763" s="5">
        <v>44.36</v>
      </c>
    </row>
    <row r="1764" s="1" customFormat="1" customHeight="1" spans="1:3">
      <c r="A1764" s="4" t="s">
        <v>39</v>
      </c>
      <c r="B1764" s="4" t="str">
        <f>"202006365922"</f>
        <v>202006365922</v>
      </c>
      <c r="C1764" s="5">
        <v>60.19</v>
      </c>
    </row>
    <row r="1765" s="1" customFormat="1" customHeight="1" spans="1:3">
      <c r="A1765" s="4" t="s">
        <v>39</v>
      </c>
      <c r="B1765" s="4" t="str">
        <f>"202006365923"</f>
        <v>202006365923</v>
      </c>
      <c r="C1765" s="5">
        <v>59.36</v>
      </c>
    </row>
    <row r="1766" s="1" customFormat="1" customHeight="1" spans="1:3">
      <c r="A1766" s="4" t="s">
        <v>39</v>
      </c>
      <c r="B1766" s="4" t="str">
        <f>"202006365924"</f>
        <v>202006365924</v>
      </c>
      <c r="C1766" s="5">
        <v>58.24</v>
      </c>
    </row>
    <row r="1767" s="1" customFormat="1" customHeight="1" spans="1:3">
      <c r="A1767" s="4" t="s">
        <v>39</v>
      </c>
      <c r="B1767" s="4" t="str">
        <f>"202006365925"</f>
        <v>202006365925</v>
      </c>
      <c r="C1767" s="5">
        <v>61.91</v>
      </c>
    </row>
    <row r="1768" s="1" customFormat="1" customHeight="1" spans="1:3">
      <c r="A1768" s="4" t="s">
        <v>39</v>
      </c>
      <c r="B1768" s="4" t="str">
        <f>"202006365926"</f>
        <v>202006365926</v>
      </c>
      <c r="C1768" s="5">
        <v>47.15</v>
      </c>
    </row>
    <row r="1769" s="1" customFormat="1" customHeight="1" spans="1:3">
      <c r="A1769" s="4" t="s">
        <v>39</v>
      </c>
      <c r="B1769" s="4" t="str">
        <f>"202006365927"</f>
        <v>202006365927</v>
      </c>
      <c r="C1769" s="5">
        <v>79.46</v>
      </c>
    </row>
    <row r="1770" s="1" customFormat="1" customHeight="1" spans="1:3">
      <c r="A1770" s="4" t="s">
        <v>39</v>
      </c>
      <c r="B1770" s="4" t="str">
        <f>"202006365928"</f>
        <v>202006365928</v>
      </c>
      <c r="C1770" s="5">
        <v>0</v>
      </c>
    </row>
    <row r="1771" s="1" customFormat="1" customHeight="1" spans="1:3">
      <c r="A1771" s="4" t="s">
        <v>39</v>
      </c>
      <c r="B1771" s="4" t="str">
        <f>"202006365929"</f>
        <v>202006365929</v>
      </c>
      <c r="C1771" s="5">
        <v>60.8</v>
      </c>
    </row>
    <row r="1772" s="1" customFormat="1" customHeight="1" spans="1:3">
      <c r="A1772" s="4" t="s">
        <v>39</v>
      </c>
      <c r="B1772" s="4" t="str">
        <f>"202006365930"</f>
        <v>202006365930</v>
      </c>
      <c r="C1772" s="5">
        <v>49.72</v>
      </c>
    </row>
    <row r="1773" s="1" customFormat="1" customHeight="1" spans="1:3">
      <c r="A1773" s="4" t="s">
        <v>39</v>
      </c>
      <c r="B1773" s="4" t="str">
        <f>"202006366001"</f>
        <v>202006366001</v>
      </c>
      <c r="C1773" s="5">
        <v>54.14</v>
      </c>
    </row>
    <row r="1774" s="1" customFormat="1" customHeight="1" spans="1:3">
      <c r="A1774" s="4" t="s">
        <v>39</v>
      </c>
      <c r="B1774" s="4" t="str">
        <f>"202006366002"</f>
        <v>202006366002</v>
      </c>
      <c r="C1774" s="5">
        <v>50.44</v>
      </c>
    </row>
    <row r="1775" s="1" customFormat="1" customHeight="1" spans="1:3">
      <c r="A1775" s="4" t="s">
        <v>39</v>
      </c>
      <c r="B1775" s="4" t="str">
        <f>"202006366003"</f>
        <v>202006366003</v>
      </c>
      <c r="C1775" s="5">
        <v>40.24</v>
      </c>
    </row>
    <row r="1776" s="1" customFormat="1" customHeight="1" spans="1:3">
      <c r="A1776" s="4" t="s">
        <v>40</v>
      </c>
      <c r="B1776" s="4" t="str">
        <f>"202006376004"</f>
        <v>202006376004</v>
      </c>
      <c r="C1776" s="5">
        <v>50.92</v>
      </c>
    </row>
    <row r="1777" s="1" customFormat="1" customHeight="1" spans="1:3">
      <c r="A1777" s="4" t="s">
        <v>40</v>
      </c>
      <c r="B1777" s="4" t="str">
        <f>"202006376005"</f>
        <v>202006376005</v>
      </c>
      <c r="C1777" s="5">
        <v>0</v>
      </c>
    </row>
    <row r="1778" s="1" customFormat="1" customHeight="1" spans="1:3">
      <c r="A1778" s="4" t="s">
        <v>40</v>
      </c>
      <c r="B1778" s="4" t="str">
        <f>"202006376006"</f>
        <v>202006376006</v>
      </c>
      <c r="C1778" s="5">
        <v>41.93</v>
      </c>
    </row>
    <row r="1779" s="1" customFormat="1" customHeight="1" spans="1:3">
      <c r="A1779" s="4" t="s">
        <v>40</v>
      </c>
      <c r="B1779" s="4" t="str">
        <f>"202006376007"</f>
        <v>202006376007</v>
      </c>
      <c r="C1779" s="5">
        <v>52.61</v>
      </c>
    </row>
    <row r="1780" s="1" customFormat="1" customHeight="1" spans="1:3">
      <c r="A1780" s="4" t="s">
        <v>40</v>
      </c>
      <c r="B1780" s="4" t="str">
        <f>"202006376008"</f>
        <v>202006376008</v>
      </c>
      <c r="C1780" s="5">
        <v>52.13</v>
      </c>
    </row>
    <row r="1781" s="1" customFormat="1" customHeight="1" spans="1:3">
      <c r="A1781" s="4" t="s">
        <v>40</v>
      </c>
      <c r="B1781" s="4" t="str">
        <f>"202006376009"</f>
        <v>202006376009</v>
      </c>
      <c r="C1781" s="5">
        <v>53.66</v>
      </c>
    </row>
    <row r="1782" s="1" customFormat="1" customHeight="1" spans="1:3">
      <c r="A1782" s="4" t="s">
        <v>40</v>
      </c>
      <c r="B1782" s="4" t="str">
        <f>"202006376010"</f>
        <v>202006376010</v>
      </c>
      <c r="C1782" s="5">
        <v>53.14</v>
      </c>
    </row>
    <row r="1783" s="1" customFormat="1" customHeight="1" spans="1:3">
      <c r="A1783" s="4" t="s">
        <v>40</v>
      </c>
      <c r="B1783" s="4" t="str">
        <f>"202006376011"</f>
        <v>202006376011</v>
      </c>
      <c r="C1783" s="5">
        <v>55.66</v>
      </c>
    </row>
    <row r="1784" s="1" customFormat="1" customHeight="1" spans="1:3">
      <c r="A1784" s="4" t="s">
        <v>40</v>
      </c>
      <c r="B1784" s="4" t="str">
        <f>"202006376012"</f>
        <v>202006376012</v>
      </c>
      <c r="C1784" s="5">
        <v>42.91</v>
      </c>
    </row>
    <row r="1785" s="1" customFormat="1" customHeight="1" spans="1:3">
      <c r="A1785" s="4" t="s">
        <v>40</v>
      </c>
      <c r="B1785" s="4" t="str">
        <f>"202006376013"</f>
        <v>202006376013</v>
      </c>
      <c r="C1785" s="5">
        <v>51.38</v>
      </c>
    </row>
    <row r="1786" s="1" customFormat="1" customHeight="1" spans="1:3">
      <c r="A1786" s="4" t="s">
        <v>40</v>
      </c>
      <c r="B1786" s="4" t="str">
        <f>"202006376014"</f>
        <v>202006376014</v>
      </c>
      <c r="C1786" s="5">
        <v>35.17</v>
      </c>
    </row>
    <row r="1787" s="1" customFormat="1" customHeight="1" spans="1:3">
      <c r="A1787" s="4" t="s">
        <v>40</v>
      </c>
      <c r="B1787" s="4" t="str">
        <f>"202006376015"</f>
        <v>202006376015</v>
      </c>
      <c r="C1787" s="5">
        <v>53.32</v>
      </c>
    </row>
    <row r="1788" s="1" customFormat="1" customHeight="1" spans="1:3">
      <c r="A1788" s="4" t="s">
        <v>40</v>
      </c>
      <c r="B1788" s="4" t="str">
        <f>"202006376016"</f>
        <v>202006376016</v>
      </c>
      <c r="C1788" s="5">
        <v>49.49</v>
      </c>
    </row>
    <row r="1789" s="1" customFormat="1" customHeight="1" spans="1:3">
      <c r="A1789" s="4" t="s">
        <v>40</v>
      </c>
      <c r="B1789" s="4" t="str">
        <f>"202006376017"</f>
        <v>202006376017</v>
      </c>
      <c r="C1789" s="5">
        <v>46.81</v>
      </c>
    </row>
    <row r="1790" s="1" customFormat="1" customHeight="1" spans="1:3">
      <c r="A1790" s="4" t="s">
        <v>40</v>
      </c>
      <c r="B1790" s="4" t="str">
        <f>"202006376018"</f>
        <v>202006376018</v>
      </c>
      <c r="C1790" s="5">
        <v>61.46</v>
      </c>
    </row>
    <row r="1791" s="1" customFormat="1" customHeight="1" spans="1:3">
      <c r="A1791" s="4" t="s">
        <v>41</v>
      </c>
      <c r="B1791" s="4" t="str">
        <f>"202006386019"</f>
        <v>202006386019</v>
      </c>
      <c r="C1791" s="5">
        <v>52.2</v>
      </c>
    </row>
    <row r="1792" s="1" customFormat="1" customHeight="1" spans="1:3">
      <c r="A1792" s="4" t="s">
        <v>41</v>
      </c>
      <c r="B1792" s="4" t="str">
        <f>"202006386020"</f>
        <v>202006386020</v>
      </c>
      <c r="C1792" s="5">
        <v>58.59</v>
      </c>
    </row>
    <row r="1793" s="1" customFormat="1" customHeight="1" spans="1:3">
      <c r="A1793" s="4" t="s">
        <v>41</v>
      </c>
      <c r="B1793" s="4" t="str">
        <f>"202006386021"</f>
        <v>202006386021</v>
      </c>
      <c r="C1793" s="5">
        <v>56.08</v>
      </c>
    </row>
    <row r="1794" s="1" customFormat="1" customHeight="1" spans="1:3">
      <c r="A1794" s="4" t="s">
        <v>41</v>
      </c>
      <c r="B1794" s="4" t="str">
        <f>"202006386022"</f>
        <v>202006386022</v>
      </c>
      <c r="C1794" s="5">
        <v>0</v>
      </c>
    </row>
    <row r="1795" s="1" customFormat="1" customHeight="1" spans="1:3">
      <c r="A1795" s="4" t="s">
        <v>41</v>
      </c>
      <c r="B1795" s="4" t="str">
        <f>"202006386023"</f>
        <v>202006386023</v>
      </c>
      <c r="C1795" s="5">
        <v>0</v>
      </c>
    </row>
    <row r="1796" s="1" customFormat="1" customHeight="1" spans="1:3">
      <c r="A1796" s="4" t="s">
        <v>41</v>
      </c>
      <c r="B1796" s="4" t="str">
        <f>"202006386024"</f>
        <v>202006386024</v>
      </c>
      <c r="C1796" s="5">
        <v>42.44</v>
      </c>
    </row>
    <row r="1797" s="1" customFormat="1" customHeight="1" spans="1:3">
      <c r="A1797" s="4" t="s">
        <v>41</v>
      </c>
      <c r="B1797" s="4" t="str">
        <f>"202006386025"</f>
        <v>202006386025</v>
      </c>
      <c r="C1797" s="5">
        <v>45.92</v>
      </c>
    </row>
    <row r="1798" s="1" customFormat="1" customHeight="1" spans="1:3">
      <c r="A1798" s="4" t="s">
        <v>41</v>
      </c>
      <c r="B1798" s="4" t="str">
        <f>"202006386026"</f>
        <v>202006386026</v>
      </c>
      <c r="C1798" s="5">
        <v>55.26</v>
      </c>
    </row>
    <row r="1799" s="1" customFormat="1" customHeight="1" spans="1:3">
      <c r="A1799" s="4" t="s">
        <v>41</v>
      </c>
      <c r="B1799" s="4" t="str">
        <f>"202006386027"</f>
        <v>202006386027</v>
      </c>
      <c r="C1799" s="5">
        <v>56.37</v>
      </c>
    </row>
    <row r="1800" s="1" customFormat="1" customHeight="1" spans="1:3">
      <c r="A1800" s="4" t="s">
        <v>41</v>
      </c>
      <c r="B1800" s="4" t="str">
        <f>"202006386028"</f>
        <v>202006386028</v>
      </c>
      <c r="C1800" s="5">
        <v>60.05</v>
      </c>
    </row>
    <row r="1801" s="1" customFormat="1" customHeight="1" spans="1:3">
      <c r="A1801" s="4" t="s">
        <v>41</v>
      </c>
      <c r="B1801" s="4" t="str">
        <f>"202006386029"</f>
        <v>202006386029</v>
      </c>
      <c r="C1801" s="5">
        <v>49.07</v>
      </c>
    </row>
    <row r="1802" s="1" customFormat="1" customHeight="1" spans="1:3">
      <c r="A1802" s="4" t="s">
        <v>41</v>
      </c>
      <c r="B1802" s="4" t="str">
        <f>"202006386030"</f>
        <v>202006386030</v>
      </c>
      <c r="C1802" s="5">
        <v>0</v>
      </c>
    </row>
    <row r="1803" s="1" customFormat="1" customHeight="1" spans="1:3">
      <c r="A1803" s="4" t="s">
        <v>41</v>
      </c>
      <c r="B1803" s="4" t="str">
        <f>"202006386101"</f>
        <v>202006386101</v>
      </c>
      <c r="C1803" s="5">
        <v>61</v>
      </c>
    </row>
    <row r="1804" s="1" customFormat="1" customHeight="1" spans="1:3">
      <c r="A1804" s="4" t="s">
        <v>41</v>
      </c>
      <c r="B1804" s="4" t="str">
        <f>"202006386102"</f>
        <v>202006386102</v>
      </c>
      <c r="C1804" s="5">
        <v>55.11</v>
      </c>
    </row>
    <row r="1805" s="1" customFormat="1" customHeight="1" spans="1:3">
      <c r="A1805" s="4" t="s">
        <v>41</v>
      </c>
      <c r="B1805" s="4" t="str">
        <f>"202006386103"</f>
        <v>202006386103</v>
      </c>
      <c r="C1805" s="5">
        <v>0</v>
      </c>
    </row>
    <row r="1806" s="1" customFormat="1" customHeight="1" spans="1:3">
      <c r="A1806" s="4" t="s">
        <v>41</v>
      </c>
      <c r="B1806" s="4" t="str">
        <f>"202006386104"</f>
        <v>202006386104</v>
      </c>
      <c r="C1806" s="5">
        <v>55.19</v>
      </c>
    </row>
    <row r="1807" s="1" customFormat="1" customHeight="1" spans="1:3">
      <c r="A1807" s="4" t="s">
        <v>41</v>
      </c>
      <c r="B1807" s="4" t="str">
        <f>"202006386105"</f>
        <v>202006386105</v>
      </c>
      <c r="C1807" s="5">
        <v>38.82</v>
      </c>
    </row>
    <row r="1808" s="1" customFormat="1" customHeight="1" spans="1:3">
      <c r="A1808" s="4" t="s">
        <v>41</v>
      </c>
      <c r="B1808" s="4" t="str">
        <f>"202006386106"</f>
        <v>202006386106</v>
      </c>
      <c r="C1808" s="5">
        <v>44.56</v>
      </c>
    </row>
    <row r="1809" s="1" customFormat="1" customHeight="1" spans="1:3">
      <c r="A1809" s="4" t="s">
        <v>41</v>
      </c>
      <c r="B1809" s="4" t="str">
        <f>"202006386107"</f>
        <v>202006386107</v>
      </c>
      <c r="C1809" s="5">
        <v>50.4</v>
      </c>
    </row>
    <row r="1810" s="1" customFormat="1" customHeight="1" spans="1:3">
      <c r="A1810" s="4" t="s">
        <v>41</v>
      </c>
      <c r="B1810" s="4" t="str">
        <f>"202006386108"</f>
        <v>202006386108</v>
      </c>
      <c r="C1810" s="5">
        <v>0</v>
      </c>
    </row>
    <row r="1811" s="1" customFormat="1" customHeight="1" spans="1:3">
      <c r="A1811" s="4" t="s">
        <v>41</v>
      </c>
      <c r="B1811" s="4" t="str">
        <f>"202006386109"</f>
        <v>202006386109</v>
      </c>
      <c r="C1811" s="5">
        <v>48.9</v>
      </c>
    </row>
    <row r="1812" s="1" customFormat="1" customHeight="1" spans="1:3">
      <c r="A1812" s="4" t="s">
        <v>41</v>
      </c>
      <c r="B1812" s="4" t="str">
        <f>"202006386110"</f>
        <v>202006386110</v>
      </c>
      <c r="C1812" s="5">
        <v>52.82</v>
      </c>
    </row>
    <row r="1813" s="1" customFormat="1" customHeight="1" spans="1:3">
      <c r="A1813" s="4" t="s">
        <v>41</v>
      </c>
      <c r="B1813" s="4" t="str">
        <f>"202006386111"</f>
        <v>202006386111</v>
      </c>
      <c r="C1813" s="5">
        <v>49.53</v>
      </c>
    </row>
    <row r="1814" s="1" customFormat="1" customHeight="1" spans="1:3">
      <c r="A1814" s="4" t="s">
        <v>41</v>
      </c>
      <c r="B1814" s="4" t="str">
        <f>"202006386112"</f>
        <v>202006386112</v>
      </c>
      <c r="C1814" s="5">
        <v>63.45</v>
      </c>
    </row>
    <row r="1815" s="1" customFormat="1" customHeight="1" spans="1:3">
      <c r="A1815" s="4" t="s">
        <v>41</v>
      </c>
      <c r="B1815" s="4" t="str">
        <f>"202006386113"</f>
        <v>202006386113</v>
      </c>
      <c r="C1815" s="5">
        <v>51.07</v>
      </c>
    </row>
    <row r="1816" s="1" customFormat="1" customHeight="1" spans="1:3">
      <c r="A1816" s="4" t="s">
        <v>41</v>
      </c>
      <c r="B1816" s="4" t="str">
        <f>"202006386114"</f>
        <v>202006386114</v>
      </c>
      <c r="C1816" s="5">
        <v>0</v>
      </c>
    </row>
    <row r="1817" s="1" customFormat="1" customHeight="1" spans="1:3">
      <c r="A1817" s="4" t="s">
        <v>41</v>
      </c>
      <c r="B1817" s="4" t="str">
        <f>"202006386115"</f>
        <v>202006386115</v>
      </c>
      <c r="C1817" s="5">
        <v>57.56</v>
      </c>
    </row>
    <row r="1818" s="1" customFormat="1" customHeight="1" spans="1:3">
      <c r="A1818" s="4" t="s">
        <v>41</v>
      </c>
      <c r="B1818" s="4" t="str">
        <f>"202006386116"</f>
        <v>202006386116</v>
      </c>
      <c r="C1818" s="5">
        <v>44.69</v>
      </c>
    </row>
    <row r="1819" s="1" customFormat="1" customHeight="1" spans="1:3">
      <c r="A1819" s="4" t="s">
        <v>41</v>
      </c>
      <c r="B1819" s="4" t="str">
        <f>"202006386117"</f>
        <v>202006386117</v>
      </c>
      <c r="C1819" s="5">
        <v>45.08</v>
      </c>
    </row>
    <row r="1820" s="1" customFormat="1" customHeight="1" spans="1:3">
      <c r="A1820" s="4" t="s">
        <v>41</v>
      </c>
      <c r="B1820" s="4" t="str">
        <f>"202006386118"</f>
        <v>202006386118</v>
      </c>
      <c r="C1820" s="5">
        <v>72.09</v>
      </c>
    </row>
    <row r="1821" s="1" customFormat="1" customHeight="1" spans="1:3">
      <c r="A1821" s="4" t="s">
        <v>41</v>
      </c>
      <c r="B1821" s="4" t="str">
        <f>"202006386119"</f>
        <v>202006386119</v>
      </c>
      <c r="C1821" s="5">
        <v>55.12</v>
      </c>
    </row>
    <row r="1822" s="1" customFormat="1" customHeight="1" spans="1:3">
      <c r="A1822" s="4" t="s">
        <v>42</v>
      </c>
      <c r="B1822" s="4" t="str">
        <f>"202006396120"</f>
        <v>202006396120</v>
      </c>
      <c r="C1822" s="5">
        <v>52.59</v>
      </c>
    </row>
    <row r="1823" s="1" customFormat="1" customHeight="1" spans="1:3">
      <c r="A1823" s="4" t="s">
        <v>42</v>
      </c>
      <c r="B1823" s="4" t="str">
        <f>"202006396121"</f>
        <v>202006396121</v>
      </c>
      <c r="C1823" s="5">
        <v>46.16</v>
      </c>
    </row>
    <row r="1824" s="1" customFormat="1" customHeight="1" spans="1:3">
      <c r="A1824" s="4" t="s">
        <v>42</v>
      </c>
      <c r="B1824" s="4" t="str">
        <f>"202006396122"</f>
        <v>202006396122</v>
      </c>
      <c r="C1824" s="5">
        <v>59.81</v>
      </c>
    </row>
    <row r="1825" s="1" customFormat="1" customHeight="1" spans="1:3">
      <c r="A1825" s="4" t="s">
        <v>42</v>
      </c>
      <c r="B1825" s="4" t="str">
        <f>"202006396123"</f>
        <v>202006396123</v>
      </c>
      <c r="C1825" s="5">
        <v>50.36</v>
      </c>
    </row>
    <row r="1826" s="1" customFormat="1" customHeight="1" spans="1:3">
      <c r="A1826" s="4" t="s">
        <v>42</v>
      </c>
      <c r="B1826" s="4" t="str">
        <f>"202006396124"</f>
        <v>202006396124</v>
      </c>
      <c r="C1826" s="5">
        <v>58.6</v>
      </c>
    </row>
    <row r="1827" s="1" customFormat="1" customHeight="1" spans="1:3">
      <c r="A1827" s="4" t="s">
        <v>42</v>
      </c>
      <c r="B1827" s="4" t="str">
        <f>"202006396125"</f>
        <v>202006396125</v>
      </c>
      <c r="C1827" s="5">
        <v>34.66</v>
      </c>
    </row>
    <row r="1828" s="1" customFormat="1" customHeight="1" spans="1:3">
      <c r="A1828" s="4" t="s">
        <v>42</v>
      </c>
      <c r="B1828" s="4" t="str">
        <f>"202006396126"</f>
        <v>202006396126</v>
      </c>
      <c r="C1828" s="5">
        <v>49.39</v>
      </c>
    </row>
    <row r="1829" s="1" customFormat="1" customHeight="1" spans="1:3">
      <c r="A1829" s="4" t="s">
        <v>42</v>
      </c>
      <c r="B1829" s="4" t="str">
        <f>"202006396127"</f>
        <v>202006396127</v>
      </c>
      <c r="C1829" s="5">
        <v>66.45</v>
      </c>
    </row>
    <row r="1830" s="1" customFormat="1" customHeight="1" spans="1:3">
      <c r="A1830" s="4" t="s">
        <v>42</v>
      </c>
      <c r="B1830" s="4" t="str">
        <f>"202006396128"</f>
        <v>202006396128</v>
      </c>
      <c r="C1830" s="5">
        <v>0</v>
      </c>
    </row>
    <row r="1831" s="1" customFormat="1" customHeight="1" spans="1:3">
      <c r="A1831" s="4" t="s">
        <v>42</v>
      </c>
      <c r="B1831" s="4" t="str">
        <f>"202006396129"</f>
        <v>202006396129</v>
      </c>
      <c r="C1831" s="5">
        <v>51.63</v>
      </c>
    </row>
    <row r="1832" s="1" customFormat="1" customHeight="1" spans="1:3">
      <c r="A1832" s="4" t="s">
        <v>43</v>
      </c>
      <c r="B1832" s="4" t="str">
        <f>"202006406130"</f>
        <v>202006406130</v>
      </c>
      <c r="C1832" s="5">
        <v>63.06</v>
      </c>
    </row>
    <row r="1833" s="1" customFormat="1" customHeight="1" spans="1:3">
      <c r="A1833" s="4" t="s">
        <v>43</v>
      </c>
      <c r="B1833" s="4" t="str">
        <f>"202006406201"</f>
        <v>202006406201</v>
      </c>
      <c r="C1833" s="5">
        <v>52.24</v>
      </c>
    </row>
    <row r="1834" s="1" customFormat="1" customHeight="1" spans="1:3">
      <c r="A1834" s="4" t="s">
        <v>43</v>
      </c>
      <c r="B1834" s="4" t="str">
        <f>"202006406202"</f>
        <v>202006406202</v>
      </c>
      <c r="C1834" s="5">
        <v>49.33</v>
      </c>
    </row>
    <row r="1835" s="1" customFormat="1" customHeight="1" spans="1:3">
      <c r="A1835" s="4" t="s">
        <v>43</v>
      </c>
      <c r="B1835" s="4" t="str">
        <f>"202006406203"</f>
        <v>202006406203</v>
      </c>
      <c r="C1835" s="5">
        <v>55.33</v>
      </c>
    </row>
    <row r="1836" s="1" customFormat="1" customHeight="1" spans="1:3">
      <c r="A1836" s="4" t="s">
        <v>43</v>
      </c>
      <c r="B1836" s="4" t="str">
        <f>"202006406204"</f>
        <v>202006406204</v>
      </c>
      <c r="C1836" s="5">
        <v>0</v>
      </c>
    </row>
    <row r="1837" s="1" customFormat="1" customHeight="1" spans="1:3">
      <c r="A1837" s="4" t="s">
        <v>43</v>
      </c>
      <c r="B1837" s="4" t="str">
        <f>"202006406205"</f>
        <v>202006406205</v>
      </c>
      <c r="C1837" s="5">
        <v>57.92</v>
      </c>
    </row>
    <row r="1838" s="1" customFormat="1" customHeight="1" spans="1:3">
      <c r="A1838" s="4" t="s">
        <v>43</v>
      </c>
      <c r="B1838" s="4" t="str">
        <f>"202006406206"</f>
        <v>202006406206</v>
      </c>
      <c r="C1838" s="5">
        <v>62.52</v>
      </c>
    </row>
    <row r="1839" s="1" customFormat="1" customHeight="1" spans="1:3">
      <c r="A1839" s="4" t="s">
        <v>43</v>
      </c>
      <c r="B1839" s="4" t="str">
        <f>"202006406207"</f>
        <v>202006406207</v>
      </c>
      <c r="C1839" s="5">
        <v>64.48</v>
      </c>
    </row>
    <row r="1840" s="1" customFormat="1" customHeight="1" spans="1:3">
      <c r="A1840" s="4" t="s">
        <v>43</v>
      </c>
      <c r="B1840" s="4" t="str">
        <f>"202006406208"</f>
        <v>202006406208</v>
      </c>
      <c r="C1840" s="5">
        <v>44.24</v>
      </c>
    </row>
    <row r="1841" s="1" customFormat="1" customHeight="1" spans="1:3">
      <c r="A1841" s="4" t="s">
        <v>43</v>
      </c>
      <c r="B1841" s="4" t="str">
        <f>"202006406209"</f>
        <v>202006406209</v>
      </c>
      <c r="C1841" s="5">
        <v>56.62</v>
      </c>
    </row>
    <row r="1842" s="1" customFormat="1" customHeight="1" spans="1:3">
      <c r="A1842" s="4" t="s">
        <v>43</v>
      </c>
      <c r="B1842" s="4" t="str">
        <f>"202006406210"</f>
        <v>202006406210</v>
      </c>
      <c r="C1842" s="5">
        <v>58.86</v>
      </c>
    </row>
    <row r="1843" s="1" customFormat="1" customHeight="1" spans="1:3">
      <c r="A1843" s="4" t="s">
        <v>43</v>
      </c>
      <c r="B1843" s="4" t="str">
        <f>"202006406211"</f>
        <v>202006406211</v>
      </c>
      <c r="C1843" s="5">
        <v>52.02</v>
      </c>
    </row>
    <row r="1844" s="1" customFormat="1" customHeight="1" spans="1:3">
      <c r="A1844" s="4" t="s">
        <v>43</v>
      </c>
      <c r="B1844" s="4" t="str">
        <f>"202006406212"</f>
        <v>202006406212</v>
      </c>
      <c r="C1844" s="5">
        <v>62.93</v>
      </c>
    </row>
    <row r="1845" s="1" customFormat="1" customHeight="1" spans="1:3">
      <c r="A1845" s="4" t="s">
        <v>43</v>
      </c>
      <c r="B1845" s="4" t="str">
        <f>"202006406213"</f>
        <v>202006406213</v>
      </c>
      <c r="C1845" s="5">
        <v>40.57</v>
      </c>
    </row>
    <row r="1846" s="1" customFormat="1" customHeight="1" spans="1:3">
      <c r="A1846" s="4" t="s">
        <v>43</v>
      </c>
      <c r="B1846" s="4" t="str">
        <f>"202006406214"</f>
        <v>202006406214</v>
      </c>
      <c r="C1846" s="5">
        <v>59.78</v>
      </c>
    </row>
    <row r="1847" s="1" customFormat="1" customHeight="1" spans="1:3">
      <c r="A1847" s="4" t="s">
        <v>43</v>
      </c>
      <c r="B1847" s="4" t="str">
        <f>"202006406215"</f>
        <v>202006406215</v>
      </c>
      <c r="C1847" s="5">
        <v>0</v>
      </c>
    </row>
    <row r="1848" s="1" customFormat="1" customHeight="1" spans="1:3">
      <c r="A1848" s="4" t="s">
        <v>43</v>
      </c>
      <c r="B1848" s="4" t="str">
        <f>"202006406216"</f>
        <v>202006406216</v>
      </c>
      <c r="C1848" s="5">
        <v>59.33</v>
      </c>
    </row>
    <row r="1849" s="1" customFormat="1" customHeight="1" spans="1:3">
      <c r="A1849" s="4" t="s">
        <v>43</v>
      </c>
      <c r="B1849" s="4" t="str">
        <f>"202006406217"</f>
        <v>202006406217</v>
      </c>
      <c r="C1849" s="5">
        <v>50.45</v>
      </c>
    </row>
    <row r="1850" s="1" customFormat="1" customHeight="1" spans="1:3">
      <c r="A1850" s="4" t="s">
        <v>43</v>
      </c>
      <c r="B1850" s="4" t="str">
        <f>"202006406218"</f>
        <v>202006406218</v>
      </c>
      <c r="C1850" s="5">
        <v>41.51</v>
      </c>
    </row>
    <row r="1851" s="1" customFormat="1" customHeight="1" spans="1:3">
      <c r="A1851" s="4" t="s">
        <v>43</v>
      </c>
      <c r="B1851" s="4" t="str">
        <f>"202006406219"</f>
        <v>202006406219</v>
      </c>
      <c r="C1851" s="5">
        <v>70.42</v>
      </c>
    </row>
    <row r="1852" s="1" customFormat="1" customHeight="1" spans="1:3">
      <c r="A1852" s="4" t="s">
        <v>43</v>
      </c>
      <c r="B1852" s="4" t="str">
        <f>"202006406220"</f>
        <v>202006406220</v>
      </c>
      <c r="C1852" s="5">
        <v>59.05</v>
      </c>
    </row>
    <row r="1853" s="1" customFormat="1" customHeight="1" spans="1:3">
      <c r="A1853" s="4" t="s">
        <v>43</v>
      </c>
      <c r="B1853" s="4" t="str">
        <f>"202006406221"</f>
        <v>202006406221</v>
      </c>
      <c r="C1853" s="5">
        <v>53.34</v>
      </c>
    </row>
    <row r="1854" s="1" customFormat="1" customHeight="1" spans="1:3">
      <c r="A1854" s="4" t="s">
        <v>43</v>
      </c>
      <c r="B1854" s="4" t="str">
        <f>"202006406222"</f>
        <v>202006406222</v>
      </c>
      <c r="C1854" s="5">
        <v>61.85</v>
      </c>
    </row>
    <row r="1855" s="1" customFormat="1" customHeight="1" spans="1:3">
      <c r="A1855" s="4" t="s">
        <v>43</v>
      </c>
      <c r="B1855" s="4" t="str">
        <f>"202006406223"</f>
        <v>202006406223</v>
      </c>
      <c r="C1855" s="5">
        <v>67.27</v>
      </c>
    </row>
    <row r="1856" s="1" customFormat="1" customHeight="1" spans="1:3">
      <c r="A1856" s="4" t="s">
        <v>43</v>
      </c>
      <c r="B1856" s="4" t="str">
        <f>"202006406224"</f>
        <v>202006406224</v>
      </c>
      <c r="C1856" s="5">
        <v>49.23</v>
      </c>
    </row>
    <row r="1857" s="1" customFormat="1" customHeight="1" spans="1:3">
      <c r="A1857" s="4" t="s">
        <v>44</v>
      </c>
      <c r="B1857" s="4" t="str">
        <f>"202006416225"</f>
        <v>202006416225</v>
      </c>
      <c r="C1857" s="5">
        <v>75.73</v>
      </c>
    </row>
    <row r="1858" s="1" customFormat="1" customHeight="1" spans="1:3">
      <c r="A1858" s="4" t="s">
        <v>44</v>
      </c>
      <c r="B1858" s="4" t="str">
        <f>"202006416226"</f>
        <v>202006416226</v>
      </c>
      <c r="C1858" s="5">
        <v>0</v>
      </c>
    </row>
    <row r="1859" s="1" customFormat="1" customHeight="1" spans="1:3">
      <c r="A1859" s="4" t="s">
        <v>44</v>
      </c>
      <c r="B1859" s="4" t="str">
        <f>"202006416227"</f>
        <v>202006416227</v>
      </c>
      <c r="C1859" s="5">
        <v>59.14</v>
      </c>
    </row>
    <row r="1860" s="1" customFormat="1" customHeight="1" spans="1:3">
      <c r="A1860" s="4" t="s">
        <v>44</v>
      </c>
      <c r="B1860" s="4" t="str">
        <f>"202006416228"</f>
        <v>202006416228</v>
      </c>
      <c r="C1860" s="5">
        <v>0</v>
      </c>
    </row>
    <row r="1861" s="1" customFormat="1" customHeight="1" spans="1:3">
      <c r="A1861" s="4" t="s">
        <v>44</v>
      </c>
      <c r="B1861" s="4" t="str">
        <f>"202006416229"</f>
        <v>202006416229</v>
      </c>
      <c r="C1861" s="5">
        <v>28.41</v>
      </c>
    </row>
    <row r="1862" s="1" customFormat="1" customHeight="1" spans="1:3">
      <c r="A1862" s="4" t="s">
        <v>44</v>
      </c>
      <c r="B1862" s="4" t="str">
        <f>"202006416230"</f>
        <v>202006416230</v>
      </c>
      <c r="C1862" s="5">
        <v>0</v>
      </c>
    </row>
    <row r="1863" s="1" customFormat="1" customHeight="1" spans="1:3">
      <c r="A1863" s="4" t="s">
        <v>44</v>
      </c>
      <c r="B1863" s="4" t="str">
        <f>"202006416301"</f>
        <v>202006416301</v>
      </c>
      <c r="C1863" s="5">
        <v>55.23</v>
      </c>
    </row>
    <row r="1864" s="1" customFormat="1" customHeight="1" spans="1:3">
      <c r="A1864" s="4" t="s">
        <v>44</v>
      </c>
      <c r="B1864" s="4" t="str">
        <f>"202006416302"</f>
        <v>202006416302</v>
      </c>
      <c r="C1864" s="5">
        <v>0</v>
      </c>
    </row>
    <row r="1865" s="1" customFormat="1" customHeight="1" spans="1:3">
      <c r="A1865" s="4" t="s">
        <v>44</v>
      </c>
      <c r="B1865" s="4" t="str">
        <f>"202006416303"</f>
        <v>202006416303</v>
      </c>
      <c r="C1865" s="5">
        <v>0</v>
      </c>
    </row>
    <row r="1866" s="1" customFormat="1" customHeight="1" spans="1:3">
      <c r="A1866" s="4" t="s">
        <v>44</v>
      </c>
      <c r="B1866" s="4" t="str">
        <f>"202006416304"</f>
        <v>202006416304</v>
      </c>
      <c r="C1866" s="5">
        <v>61.34</v>
      </c>
    </row>
    <row r="1867" s="1" customFormat="1" customHeight="1" spans="1:3">
      <c r="A1867" s="4" t="s">
        <v>44</v>
      </c>
      <c r="B1867" s="4" t="str">
        <f>"202006416305"</f>
        <v>202006416305</v>
      </c>
      <c r="C1867" s="5">
        <v>0</v>
      </c>
    </row>
    <row r="1868" s="1" customFormat="1" customHeight="1" spans="1:3">
      <c r="A1868" s="4" t="s">
        <v>44</v>
      </c>
      <c r="B1868" s="4" t="str">
        <f>"202006416306"</f>
        <v>202006416306</v>
      </c>
      <c r="C1868" s="5">
        <v>52.5</v>
      </c>
    </row>
    <row r="1869" s="1" customFormat="1" customHeight="1" spans="1:3">
      <c r="A1869" s="4" t="s">
        <v>44</v>
      </c>
      <c r="B1869" s="4" t="str">
        <f>"202006416307"</f>
        <v>202006416307</v>
      </c>
      <c r="C1869" s="5">
        <v>0</v>
      </c>
    </row>
    <row r="1870" s="1" customFormat="1" customHeight="1" spans="1:3">
      <c r="A1870" s="4" t="s">
        <v>45</v>
      </c>
      <c r="B1870" s="4" t="str">
        <f>"202005066308"</f>
        <v>202005066308</v>
      </c>
      <c r="C1870" s="5">
        <v>65.13</v>
      </c>
    </row>
    <row r="1871" s="1" customFormat="1" customHeight="1" spans="1:3">
      <c r="A1871" s="4" t="s">
        <v>45</v>
      </c>
      <c r="B1871" s="4" t="str">
        <f>"202005066309"</f>
        <v>202005066309</v>
      </c>
      <c r="C1871" s="5">
        <v>58.13</v>
      </c>
    </row>
    <row r="1872" s="1" customFormat="1" customHeight="1" spans="1:3">
      <c r="A1872" s="4" t="s">
        <v>45</v>
      </c>
      <c r="B1872" s="4" t="str">
        <f>"202005066310"</f>
        <v>202005066310</v>
      </c>
      <c r="C1872" s="5">
        <v>67.26</v>
      </c>
    </row>
    <row r="1873" s="1" customFormat="1" customHeight="1" spans="1:3">
      <c r="A1873" s="4" t="s">
        <v>45</v>
      </c>
      <c r="B1873" s="4" t="str">
        <f>"202005066311"</f>
        <v>202005066311</v>
      </c>
      <c r="C1873" s="5">
        <v>0</v>
      </c>
    </row>
    <row r="1874" s="1" customFormat="1" customHeight="1" spans="1:3">
      <c r="A1874" s="4" t="s">
        <v>45</v>
      </c>
      <c r="B1874" s="4" t="str">
        <f>"202005066312"</f>
        <v>202005066312</v>
      </c>
      <c r="C1874" s="5">
        <v>68.24</v>
      </c>
    </row>
    <row r="1875" s="1" customFormat="1" customHeight="1" spans="1:3">
      <c r="A1875" s="4" t="s">
        <v>45</v>
      </c>
      <c r="B1875" s="4" t="str">
        <f>"202005066313"</f>
        <v>202005066313</v>
      </c>
      <c r="C1875" s="5">
        <v>68.39</v>
      </c>
    </row>
    <row r="1876" s="1" customFormat="1" customHeight="1" spans="1:3">
      <c r="A1876" s="4" t="s">
        <v>45</v>
      </c>
      <c r="B1876" s="4" t="str">
        <f>"202005066314"</f>
        <v>202005066314</v>
      </c>
      <c r="C1876" s="5">
        <v>52.44</v>
      </c>
    </row>
    <row r="1877" s="1" customFormat="1" customHeight="1" spans="1:3">
      <c r="A1877" s="4" t="s">
        <v>45</v>
      </c>
      <c r="B1877" s="4" t="str">
        <f>"202005066315"</f>
        <v>202005066315</v>
      </c>
      <c r="C1877" s="5">
        <v>49.96</v>
      </c>
    </row>
    <row r="1878" s="1" customFormat="1" customHeight="1" spans="1:3">
      <c r="A1878" s="4" t="s">
        <v>45</v>
      </c>
      <c r="B1878" s="4" t="str">
        <f>"202005066316"</f>
        <v>202005066316</v>
      </c>
      <c r="C1878" s="5">
        <v>70.58</v>
      </c>
    </row>
    <row r="1879" s="1" customFormat="1" customHeight="1" spans="1:3">
      <c r="A1879" s="4" t="s">
        <v>45</v>
      </c>
      <c r="B1879" s="4" t="str">
        <f>"202005066317"</f>
        <v>202005066317</v>
      </c>
      <c r="C1879" s="5">
        <v>71.62</v>
      </c>
    </row>
    <row r="1880" s="1" customFormat="1" customHeight="1" spans="1:3">
      <c r="A1880" s="4" t="s">
        <v>45</v>
      </c>
      <c r="B1880" s="4" t="str">
        <f>"202005066318"</f>
        <v>202005066318</v>
      </c>
      <c r="C1880" s="5">
        <v>75.31</v>
      </c>
    </row>
    <row r="1881" s="1" customFormat="1" customHeight="1" spans="1:3">
      <c r="A1881" s="4" t="s">
        <v>45</v>
      </c>
      <c r="B1881" s="4" t="str">
        <f>"202005066319"</f>
        <v>202005066319</v>
      </c>
      <c r="C1881" s="5">
        <v>67.57</v>
      </c>
    </row>
    <row r="1882" s="1" customFormat="1" customHeight="1" spans="1:3">
      <c r="A1882" s="4" t="s">
        <v>46</v>
      </c>
      <c r="B1882" s="4" t="str">
        <f>"202005486320"</f>
        <v>202005486320</v>
      </c>
      <c r="C1882" s="5">
        <v>0</v>
      </c>
    </row>
    <row r="1883" s="1" customFormat="1" customHeight="1" spans="1:3">
      <c r="A1883" s="4" t="s">
        <v>46</v>
      </c>
      <c r="B1883" s="4" t="str">
        <f>"202005486321"</f>
        <v>202005486321</v>
      </c>
      <c r="C1883" s="5">
        <v>53.09</v>
      </c>
    </row>
    <row r="1884" s="1" customFormat="1" customHeight="1" spans="1:3">
      <c r="A1884" s="4" t="s">
        <v>46</v>
      </c>
      <c r="B1884" s="4" t="str">
        <f>"202005486322"</f>
        <v>202005486322</v>
      </c>
      <c r="C1884" s="5">
        <v>54.77</v>
      </c>
    </row>
    <row r="1885" s="1" customFormat="1" customHeight="1" spans="1:3">
      <c r="A1885" s="4" t="s">
        <v>47</v>
      </c>
      <c r="B1885" s="4" t="str">
        <f>"202005016401"</f>
        <v>202005016401</v>
      </c>
      <c r="C1885" s="5">
        <v>70.7</v>
      </c>
    </row>
    <row r="1886" s="1" customFormat="1" customHeight="1" spans="1:3">
      <c r="A1886" s="4" t="s">
        <v>47</v>
      </c>
      <c r="B1886" s="4" t="str">
        <f>"202005016402"</f>
        <v>202005016402</v>
      </c>
      <c r="C1886" s="5">
        <v>74.5</v>
      </c>
    </row>
    <row r="1887" s="1" customFormat="1" customHeight="1" spans="1:3">
      <c r="A1887" s="4" t="s">
        <v>47</v>
      </c>
      <c r="B1887" s="4" t="str">
        <f>"202005016403"</f>
        <v>202005016403</v>
      </c>
      <c r="C1887" s="5">
        <v>73.51</v>
      </c>
    </row>
    <row r="1888" s="1" customFormat="1" customHeight="1" spans="1:3">
      <c r="A1888" s="4" t="s">
        <v>47</v>
      </c>
      <c r="B1888" s="4" t="str">
        <f>"202005016404"</f>
        <v>202005016404</v>
      </c>
      <c r="C1888" s="5">
        <v>75.39</v>
      </c>
    </row>
    <row r="1889" s="1" customFormat="1" customHeight="1" spans="1:3">
      <c r="A1889" s="4" t="s">
        <v>47</v>
      </c>
      <c r="B1889" s="4" t="str">
        <f>"202005016405"</f>
        <v>202005016405</v>
      </c>
      <c r="C1889" s="5">
        <v>72.7</v>
      </c>
    </row>
    <row r="1890" s="1" customFormat="1" customHeight="1" spans="1:3">
      <c r="A1890" s="4" t="s">
        <v>47</v>
      </c>
      <c r="B1890" s="4" t="str">
        <f>"202005016406"</f>
        <v>202005016406</v>
      </c>
      <c r="C1890" s="5">
        <v>68.92</v>
      </c>
    </row>
    <row r="1891" s="1" customFormat="1" customHeight="1" spans="1:3">
      <c r="A1891" s="4" t="s">
        <v>47</v>
      </c>
      <c r="B1891" s="4" t="str">
        <f>"202005016407"</f>
        <v>202005016407</v>
      </c>
      <c r="C1891" s="5">
        <v>51.66</v>
      </c>
    </row>
    <row r="1892" s="1" customFormat="1" customHeight="1" spans="1:3">
      <c r="A1892" s="4" t="s">
        <v>47</v>
      </c>
      <c r="B1892" s="4" t="str">
        <f>"202005016408"</f>
        <v>202005016408</v>
      </c>
      <c r="C1892" s="5">
        <v>74.77</v>
      </c>
    </row>
    <row r="1893" s="1" customFormat="1" customHeight="1" spans="1:3">
      <c r="A1893" s="4" t="s">
        <v>48</v>
      </c>
      <c r="B1893" s="4" t="str">
        <f>"202005056409"</f>
        <v>202005056409</v>
      </c>
      <c r="C1893" s="5">
        <v>71.09</v>
      </c>
    </row>
    <row r="1894" s="1" customFormat="1" customHeight="1" spans="1:3">
      <c r="A1894" s="4" t="s">
        <v>48</v>
      </c>
      <c r="B1894" s="4" t="str">
        <f>"202005056410"</f>
        <v>202005056410</v>
      </c>
      <c r="C1894" s="5">
        <v>77.78</v>
      </c>
    </row>
    <row r="1895" s="1" customFormat="1" customHeight="1" spans="1:3">
      <c r="A1895" s="4" t="s">
        <v>48</v>
      </c>
      <c r="B1895" s="4" t="str">
        <f>"202005056411"</f>
        <v>202005056411</v>
      </c>
      <c r="C1895" s="5">
        <v>0</v>
      </c>
    </row>
    <row r="1896" s="1" customFormat="1" customHeight="1" spans="1:3">
      <c r="A1896" s="4" t="s">
        <v>48</v>
      </c>
      <c r="B1896" s="4" t="str">
        <f>"202005056412"</f>
        <v>202005056412</v>
      </c>
      <c r="C1896" s="5">
        <v>0</v>
      </c>
    </row>
    <row r="1897" s="1" customFormat="1" customHeight="1" spans="1:3">
      <c r="A1897" s="4" t="s">
        <v>48</v>
      </c>
      <c r="B1897" s="4" t="str">
        <f>"202005056413"</f>
        <v>202005056413</v>
      </c>
      <c r="C1897" s="5">
        <v>73.69</v>
      </c>
    </row>
    <row r="1898" s="1" customFormat="1" customHeight="1" spans="1:3">
      <c r="A1898" s="4" t="s">
        <v>48</v>
      </c>
      <c r="B1898" s="4" t="str">
        <f>"202005056414"</f>
        <v>202005056414</v>
      </c>
      <c r="C1898" s="5">
        <v>70.61</v>
      </c>
    </row>
    <row r="1899" s="1" customFormat="1" customHeight="1" spans="1:3">
      <c r="A1899" s="4" t="s">
        <v>48</v>
      </c>
      <c r="B1899" s="4" t="str">
        <f>"202005056415"</f>
        <v>202005056415</v>
      </c>
      <c r="C1899" s="5">
        <v>71.99</v>
      </c>
    </row>
    <row r="1900" s="1" customFormat="1" customHeight="1" spans="1:3">
      <c r="A1900" s="4" t="s">
        <v>49</v>
      </c>
      <c r="B1900" s="4" t="str">
        <f>"202005086416"</f>
        <v>202005086416</v>
      </c>
      <c r="C1900" s="5">
        <v>57.58</v>
      </c>
    </row>
    <row r="1901" s="1" customFormat="1" customHeight="1" spans="1:3">
      <c r="A1901" s="4" t="s">
        <v>49</v>
      </c>
      <c r="B1901" s="4" t="str">
        <f>"202005086417"</f>
        <v>202005086417</v>
      </c>
      <c r="C1901" s="5">
        <v>47.96</v>
      </c>
    </row>
    <row r="1902" s="1" customFormat="1" customHeight="1" spans="1:3">
      <c r="A1902" s="4" t="s">
        <v>49</v>
      </c>
      <c r="B1902" s="4" t="str">
        <f>"202005086418"</f>
        <v>202005086418</v>
      </c>
      <c r="C1902" s="5">
        <v>41.06</v>
      </c>
    </row>
    <row r="1903" s="1" customFormat="1" customHeight="1" spans="1:3">
      <c r="A1903" s="4" t="s">
        <v>49</v>
      </c>
      <c r="B1903" s="4" t="str">
        <f>"202005086419"</f>
        <v>202005086419</v>
      </c>
      <c r="C1903" s="5">
        <v>0</v>
      </c>
    </row>
    <row r="1904" s="1" customFormat="1" customHeight="1" spans="1:3">
      <c r="A1904" s="4" t="s">
        <v>49</v>
      </c>
      <c r="B1904" s="4" t="str">
        <f>"202005086420"</f>
        <v>202005086420</v>
      </c>
      <c r="C1904" s="5">
        <v>43.76</v>
      </c>
    </row>
    <row r="1905" s="1" customFormat="1" customHeight="1" spans="1:3">
      <c r="A1905" s="4" t="s">
        <v>49</v>
      </c>
      <c r="B1905" s="4" t="str">
        <f>"202005086421"</f>
        <v>202005086421</v>
      </c>
      <c r="C1905" s="5">
        <v>47.21</v>
      </c>
    </row>
    <row r="1906" s="1" customFormat="1" customHeight="1" spans="1:3">
      <c r="A1906" s="4" t="s">
        <v>49</v>
      </c>
      <c r="B1906" s="4" t="str">
        <f>"202005086422"</f>
        <v>202005086422</v>
      </c>
      <c r="C1906" s="5">
        <v>0</v>
      </c>
    </row>
    <row r="1907" s="1" customFormat="1" customHeight="1" spans="1:3">
      <c r="A1907" s="4" t="s">
        <v>49</v>
      </c>
      <c r="B1907" s="4" t="str">
        <f>"202005086423"</f>
        <v>202005086423</v>
      </c>
      <c r="C1907" s="5">
        <v>52.38</v>
      </c>
    </row>
    <row r="1908" s="1" customFormat="1" customHeight="1" spans="1:3">
      <c r="A1908" s="4" t="s">
        <v>49</v>
      </c>
      <c r="B1908" s="4" t="str">
        <f>"202005086424"</f>
        <v>202005086424</v>
      </c>
      <c r="C1908" s="5">
        <v>52.1</v>
      </c>
    </row>
    <row r="1909" s="1" customFormat="1" customHeight="1" spans="1:3">
      <c r="A1909" s="4" t="s">
        <v>49</v>
      </c>
      <c r="B1909" s="4" t="str">
        <f>"202005086425"</f>
        <v>202005086425</v>
      </c>
      <c r="C1909" s="5">
        <v>40.83</v>
      </c>
    </row>
    <row r="1910" s="1" customFormat="1" customHeight="1" spans="1:3">
      <c r="A1910" s="4" t="s">
        <v>49</v>
      </c>
      <c r="B1910" s="4" t="str">
        <f>"202005086426"</f>
        <v>202005086426</v>
      </c>
      <c r="C1910" s="5">
        <v>45.99</v>
      </c>
    </row>
    <row r="1911" s="1" customFormat="1" customHeight="1" spans="1:3">
      <c r="A1911" s="4" t="s">
        <v>49</v>
      </c>
      <c r="B1911" s="4" t="str">
        <f>"202005086427"</f>
        <v>202005086427</v>
      </c>
      <c r="C1911" s="5">
        <v>54.38</v>
      </c>
    </row>
    <row r="1912" s="1" customFormat="1" customHeight="1" spans="1:3">
      <c r="A1912" s="4" t="s">
        <v>49</v>
      </c>
      <c r="B1912" s="4" t="str">
        <f>"202005086428"</f>
        <v>202005086428</v>
      </c>
      <c r="C1912" s="5">
        <v>51.56</v>
      </c>
    </row>
    <row r="1913" s="1" customFormat="1" customHeight="1" spans="1:3">
      <c r="A1913" s="4" t="s">
        <v>49</v>
      </c>
      <c r="B1913" s="4" t="str">
        <f>"202005086429"</f>
        <v>202005086429</v>
      </c>
      <c r="C1913" s="5">
        <v>0</v>
      </c>
    </row>
    <row r="1914" s="1" customFormat="1" customHeight="1" spans="1:3">
      <c r="A1914" s="4" t="s">
        <v>50</v>
      </c>
      <c r="B1914" s="4" t="str">
        <f>"202005026501"</f>
        <v>202005026501</v>
      </c>
      <c r="C1914" s="5">
        <v>72.12</v>
      </c>
    </row>
    <row r="1915" s="1" customFormat="1" customHeight="1" spans="1:3">
      <c r="A1915" s="4" t="s">
        <v>50</v>
      </c>
      <c r="B1915" s="4" t="str">
        <f>"202005026502"</f>
        <v>202005026502</v>
      </c>
      <c r="C1915" s="5">
        <v>67.49</v>
      </c>
    </row>
    <row r="1916" s="1" customFormat="1" customHeight="1" spans="1:3">
      <c r="A1916" s="4" t="s">
        <v>50</v>
      </c>
      <c r="B1916" s="4" t="str">
        <f>"202005026503"</f>
        <v>202005026503</v>
      </c>
      <c r="C1916" s="5">
        <v>66.3</v>
      </c>
    </row>
    <row r="1917" s="1" customFormat="1" customHeight="1" spans="1:3">
      <c r="A1917" s="4" t="s">
        <v>50</v>
      </c>
      <c r="B1917" s="4" t="str">
        <f>"202005026504"</f>
        <v>202005026504</v>
      </c>
      <c r="C1917" s="5">
        <v>70.05</v>
      </c>
    </row>
    <row r="1918" s="1" customFormat="1" customHeight="1" spans="1:3">
      <c r="A1918" s="4" t="s">
        <v>50</v>
      </c>
      <c r="B1918" s="4" t="str">
        <f>"202005026505"</f>
        <v>202005026505</v>
      </c>
      <c r="C1918" s="5">
        <v>69.08</v>
      </c>
    </row>
    <row r="1919" s="1" customFormat="1" customHeight="1" spans="1:3">
      <c r="A1919" s="4" t="s">
        <v>50</v>
      </c>
      <c r="B1919" s="4" t="str">
        <f>"202005026506"</f>
        <v>202005026506</v>
      </c>
      <c r="C1919" s="5">
        <v>67.27</v>
      </c>
    </row>
    <row r="1920" s="1" customFormat="1" customHeight="1" spans="1:3">
      <c r="A1920" s="4" t="s">
        <v>50</v>
      </c>
      <c r="B1920" s="4" t="str">
        <f>"202005026507"</f>
        <v>202005026507</v>
      </c>
      <c r="C1920" s="5">
        <v>75.93</v>
      </c>
    </row>
    <row r="1921" s="1" customFormat="1" customHeight="1" spans="1:3">
      <c r="A1921" s="4" t="s">
        <v>50</v>
      </c>
      <c r="B1921" s="4" t="str">
        <f>"202005026508"</f>
        <v>202005026508</v>
      </c>
      <c r="C1921" s="5">
        <v>66.27</v>
      </c>
    </row>
    <row r="1922" s="1" customFormat="1" customHeight="1" spans="1:3">
      <c r="A1922" s="4" t="s">
        <v>50</v>
      </c>
      <c r="B1922" s="4" t="str">
        <f>"202005026509"</f>
        <v>202005026509</v>
      </c>
      <c r="C1922" s="5">
        <v>74.54</v>
      </c>
    </row>
    <row r="1923" s="1" customFormat="1" customHeight="1" spans="1:3">
      <c r="A1923" s="4" t="s">
        <v>50</v>
      </c>
      <c r="B1923" s="4" t="str">
        <f>"202005026510"</f>
        <v>202005026510</v>
      </c>
      <c r="C1923" s="5">
        <v>68.28</v>
      </c>
    </row>
    <row r="1924" s="1" customFormat="1" customHeight="1" spans="1:3">
      <c r="A1924" s="4" t="s">
        <v>50</v>
      </c>
      <c r="B1924" s="4" t="str">
        <f>"202005026511"</f>
        <v>202005026511</v>
      </c>
      <c r="C1924" s="5">
        <v>70.28</v>
      </c>
    </row>
    <row r="1925" s="1" customFormat="1" customHeight="1" spans="1:3">
      <c r="A1925" s="4" t="s">
        <v>50</v>
      </c>
      <c r="B1925" s="4" t="str">
        <f>"202005026512"</f>
        <v>202005026512</v>
      </c>
      <c r="C1925" s="5">
        <v>61.59</v>
      </c>
    </row>
    <row r="1926" s="1" customFormat="1" customHeight="1" spans="1:3">
      <c r="A1926" s="4" t="s">
        <v>50</v>
      </c>
      <c r="B1926" s="4" t="str">
        <f>"202005026513"</f>
        <v>202005026513</v>
      </c>
      <c r="C1926" s="5">
        <v>69</v>
      </c>
    </row>
    <row r="1927" s="1" customFormat="1" customHeight="1" spans="1:3">
      <c r="A1927" s="4" t="s">
        <v>51</v>
      </c>
      <c r="B1927" s="4" t="str">
        <f>"202005036514"</f>
        <v>202005036514</v>
      </c>
      <c r="C1927" s="5">
        <v>42.96</v>
      </c>
    </row>
    <row r="1928" s="1" customFormat="1" customHeight="1" spans="1:3">
      <c r="A1928" s="4" t="s">
        <v>51</v>
      </c>
      <c r="B1928" s="4" t="str">
        <f>"202005036515"</f>
        <v>202005036515</v>
      </c>
      <c r="C1928" s="5">
        <v>45.44</v>
      </c>
    </row>
    <row r="1929" s="1" customFormat="1" customHeight="1" spans="1:3">
      <c r="A1929" s="4" t="s">
        <v>51</v>
      </c>
      <c r="B1929" s="4" t="str">
        <f>"202005036516"</f>
        <v>202005036516</v>
      </c>
      <c r="C1929" s="5">
        <v>0</v>
      </c>
    </row>
    <row r="1930" s="1" customFormat="1" customHeight="1" spans="1:3">
      <c r="A1930" s="4" t="s">
        <v>51</v>
      </c>
      <c r="B1930" s="4" t="str">
        <f>"202005036517"</f>
        <v>202005036517</v>
      </c>
      <c r="C1930" s="5">
        <v>49.72</v>
      </c>
    </row>
    <row r="1931" s="1" customFormat="1" customHeight="1" spans="1:3">
      <c r="A1931" s="4" t="s">
        <v>52</v>
      </c>
      <c r="B1931" s="4" t="str">
        <f>"202005046518"</f>
        <v>202005046518</v>
      </c>
      <c r="C1931" s="5">
        <v>56.99</v>
      </c>
    </row>
    <row r="1932" s="1" customFormat="1" customHeight="1" spans="1:3">
      <c r="A1932" s="4" t="s">
        <v>52</v>
      </c>
      <c r="B1932" s="4" t="str">
        <f>"202005046519"</f>
        <v>202005046519</v>
      </c>
      <c r="C1932" s="5">
        <v>53.63</v>
      </c>
    </row>
    <row r="1933" s="1" customFormat="1" customHeight="1" spans="1:3">
      <c r="A1933" s="4" t="s">
        <v>52</v>
      </c>
      <c r="B1933" s="4" t="str">
        <f>"202005046520"</f>
        <v>202005046520</v>
      </c>
      <c r="C1933" s="5">
        <v>45.39</v>
      </c>
    </row>
    <row r="1934" s="1" customFormat="1" customHeight="1" spans="1:3">
      <c r="A1934" s="4" t="s">
        <v>52</v>
      </c>
      <c r="B1934" s="4" t="str">
        <f>"202005046521"</f>
        <v>202005046521</v>
      </c>
      <c r="C1934" s="5">
        <v>46.83</v>
      </c>
    </row>
    <row r="1935" s="1" customFormat="1" customHeight="1" spans="1:3">
      <c r="A1935" s="4" t="s">
        <v>52</v>
      </c>
      <c r="B1935" s="4" t="str">
        <f>"202005046522"</f>
        <v>202005046522</v>
      </c>
      <c r="C1935" s="5">
        <v>56.4</v>
      </c>
    </row>
    <row r="1936" s="1" customFormat="1" customHeight="1" spans="1:3">
      <c r="A1936" s="4" t="s">
        <v>52</v>
      </c>
      <c r="B1936" s="4" t="str">
        <f>"202005046523"</f>
        <v>202005046523</v>
      </c>
      <c r="C1936" s="5">
        <v>0</v>
      </c>
    </row>
    <row r="1937" s="1" customFormat="1" customHeight="1" spans="1:3">
      <c r="A1937" s="4" t="s">
        <v>52</v>
      </c>
      <c r="B1937" s="4" t="str">
        <f>"202005046524"</f>
        <v>202005046524</v>
      </c>
      <c r="C1937" s="5">
        <v>43.34</v>
      </c>
    </row>
    <row r="1938" s="1" customFormat="1" customHeight="1" spans="1:3">
      <c r="A1938" s="4" t="s">
        <v>52</v>
      </c>
      <c r="B1938" s="4" t="str">
        <f>"202005046525"</f>
        <v>202005046525</v>
      </c>
      <c r="C1938" s="5">
        <v>48.06</v>
      </c>
    </row>
    <row r="1939" s="1" customFormat="1" customHeight="1" spans="1:3">
      <c r="A1939" s="4" t="s">
        <v>52</v>
      </c>
      <c r="B1939" s="4" t="str">
        <f>"202005046526"</f>
        <v>202005046526</v>
      </c>
      <c r="C1939" s="5">
        <v>46.92</v>
      </c>
    </row>
    <row r="1940" s="1" customFormat="1" customHeight="1" spans="1:3">
      <c r="A1940" s="4" t="s">
        <v>52</v>
      </c>
      <c r="B1940" s="4" t="str">
        <f>"202005046527"</f>
        <v>202005046527</v>
      </c>
      <c r="C1940" s="5">
        <v>44.22</v>
      </c>
    </row>
    <row r="1941" s="1" customFormat="1" customHeight="1" spans="1:3">
      <c r="A1941" s="4" t="s">
        <v>52</v>
      </c>
      <c r="B1941" s="4" t="str">
        <f>"202005046528"</f>
        <v>202005046528</v>
      </c>
      <c r="C1941" s="5">
        <v>49.02</v>
      </c>
    </row>
    <row r="1942" s="1" customFormat="1" customHeight="1" spans="1:3">
      <c r="A1942" s="4" t="s">
        <v>52</v>
      </c>
      <c r="B1942" s="4" t="str">
        <f>"202005046529"</f>
        <v>202005046529</v>
      </c>
      <c r="C1942" s="5">
        <v>44.69</v>
      </c>
    </row>
    <row r="1943" s="1" customFormat="1" customHeight="1" spans="1:3">
      <c r="A1943" s="4" t="s">
        <v>52</v>
      </c>
      <c r="B1943" s="4" t="str">
        <f>"202005046530"</f>
        <v>202005046530</v>
      </c>
      <c r="C1943" s="5">
        <v>36.47</v>
      </c>
    </row>
    <row r="1944" s="1" customFormat="1" customHeight="1" spans="1:3">
      <c r="A1944" s="4" t="s">
        <v>53</v>
      </c>
      <c r="B1944" s="4" t="str">
        <f>"202005076601"</f>
        <v>202005076601</v>
      </c>
      <c r="C1944" s="5">
        <v>0</v>
      </c>
    </row>
    <row r="1945" s="1" customFormat="1" customHeight="1" spans="1:3">
      <c r="A1945" s="4" t="s">
        <v>53</v>
      </c>
      <c r="B1945" s="4" t="str">
        <f>"202005076602"</f>
        <v>202005076602</v>
      </c>
      <c r="C1945" s="5">
        <v>57.05</v>
      </c>
    </row>
    <row r="1946" s="1" customFormat="1" customHeight="1" spans="1:3">
      <c r="A1946" s="4" t="s">
        <v>53</v>
      </c>
      <c r="B1946" s="4" t="str">
        <f>"202005076603"</f>
        <v>202005076603</v>
      </c>
      <c r="C1946" s="5">
        <v>54.56</v>
      </c>
    </row>
    <row r="1947" s="1" customFormat="1" customHeight="1" spans="1:3">
      <c r="A1947" s="4" t="s">
        <v>53</v>
      </c>
      <c r="B1947" s="4" t="str">
        <f>"202005076604"</f>
        <v>202005076604</v>
      </c>
      <c r="C1947" s="5">
        <v>71.5</v>
      </c>
    </row>
    <row r="1948" s="1" customFormat="1" customHeight="1" spans="1:3">
      <c r="A1948" s="4" t="s">
        <v>53</v>
      </c>
      <c r="B1948" s="4" t="str">
        <f>"202005076605"</f>
        <v>202005076605</v>
      </c>
      <c r="C1948" s="5">
        <v>0</v>
      </c>
    </row>
    <row r="1949" s="1" customFormat="1" customHeight="1" spans="1:3">
      <c r="A1949" s="4" t="s">
        <v>53</v>
      </c>
      <c r="B1949" s="4" t="str">
        <f>"202005076606"</f>
        <v>202005076606</v>
      </c>
      <c r="C1949" s="5">
        <v>64.42</v>
      </c>
    </row>
    <row r="1950" s="1" customFormat="1" customHeight="1" spans="1:3">
      <c r="A1950" s="4" t="s">
        <v>53</v>
      </c>
      <c r="B1950" s="4" t="str">
        <f>"202005076607"</f>
        <v>202005076607</v>
      </c>
      <c r="C1950" s="5">
        <v>52.12</v>
      </c>
    </row>
    <row r="1951" s="1" customFormat="1" customHeight="1" spans="1:3">
      <c r="A1951" s="4" t="s">
        <v>53</v>
      </c>
      <c r="B1951" s="4" t="str">
        <f>"202005076608"</f>
        <v>202005076608</v>
      </c>
      <c r="C1951" s="5">
        <v>47.76</v>
      </c>
    </row>
    <row r="1952" s="1" customFormat="1" customHeight="1" spans="1:3">
      <c r="A1952" s="4" t="s">
        <v>53</v>
      </c>
      <c r="B1952" s="4" t="str">
        <f>"202005076609"</f>
        <v>202005076609</v>
      </c>
      <c r="C1952" s="5">
        <v>56.81</v>
      </c>
    </row>
    <row r="1953" s="1" customFormat="1" customHeight="1" spans="1:3">
      <c r="A1953" s="4" t="s">
        <v>53</v>
      </c>
      <c r="B1953" s="4" t="str">
        <f>"202005076610"</f>
        <v>202005076610</v>
      </c>
      <c r="C1953" s="5">
        <v>67</v>
      </c>
    </row>
    <row r="1954" s="1" customFormat="1" customHeight="1" spans="1:3">
      <c r="A1954" s="4" t="s">
        <v>53</v>
      </c>
      <c r="B1954" s="4" t="str">
        <f>"202005076611"</f>
        <v>202005076611</v>
      </c>
      <c r="C1954" s="5">
        <v>77.36</v>
      </c>
    </row>
    <row r="1955" s="1" customFormat="1" customHeight="1" spans="1:3">
      <c r="A1955" s="4" t="s">
        <v>53</v>
      </c>
      <c r="B1955" s="4" t="str">
        <f>"202005076612"</f>
        <v>202005076612</v>
      </c>
      <c r="C1955" s="5">
        <v>70.38</v>
      </c>
    </row>
    <row r="1956" s="1" customFormat="1" customHeight="1" spans="1:3">
      <c r="A1956" s="4" t="s">
        <v>53</v>
      </c>
      <c r="B1956" s="4" t="str">
        <f>"202005076613"</f>
        <v>202005076613</v>
      </c>
      <c r="C1956" s="5">
        <v>74.47</v>
      </c>
    </row>
    <row r="1957" s="1" customFormat="1" customHeight="1" spans="1:3">
      <c r="A1957" s="4" t="s">
        <v>53</v>
      </c>
      <c r="B1957" s="4" t="str">
        <f>"202005076614"</f>
        <v>202005076614</v>
      </c>
      <c r="C1957" s="5">
        <v>58.5</v>
      </c>
    </row>
    <row r="1958" s="1" customFormat="1" customHeight="1" spans="1:3">
      <c r="A1958" s="4" t="s">
        <v>53</v>
      </c>
      <c r="B1958" s="4" t="str">
        <f>"202005076615"</f>
        <v>202005076615</v>
      </c>
      <c r="C1958" s="5">
        <v>65.68</v>
      </c>
    </row>
    <row r="1959" s="1" customFormat="1" customHeight="1" spans="1:3">
      <c r="A1959" s="4" t="s">
        <v>53</v>
      </c>
      <c r="B1959" s="4" t="str">
        <f>"202005076616"</f>
        <v>202005076616</v>
      </c>
      <c r="C1959" s="5">
        <v>60.02</v>
      </c>
    </row>
    <row r="1960" s="1" customFormat="1" customHeight="1" spans="1:3">
      <c r="A1960" s="4" t="s">
        <v>53</v>
      </c>
      <c r="B1960" s="4" t="str">
        <f>"202005076617"</f>
        <v>202005076617</v>
      </c>
      <c r="C1960" s="5">
        <v>60.91</v>
      </c>
    </row>
    <row r="1961" s="1" customFormat="1" customHeight="1" spans="1:3">
      <c r="A1961" s="4" t="s">
        <v>53</v>
      </c>
      <c r="B1961" s="4" t="str">
        <f>"202005076618"</f>
        <v>202005076618</v>
      </c>
      <c r="C1961" s="5">
        <v>69.95</v>
      </c>
    </row>
    <row r="1962" s="1" customFormat="1" customHeight="1" spans="1:3">
      <c r="A1962" s="4" t="s">
        <v>53</v>
      </c>
      <c r="B1962" s="4" t="str">
        <f>"202005076619"</f>
        <v>202005076619</v>
      </c>
      <c r="C1962" s="5">
        <v>58.95</v>
      </c>
    </row>
    <row r="1963" s="1" customFormat="1" customHeight="1" spans="1:3">
      <c r="A1963" s="4" t="s">
        <v>53</v>
      </c>
      <c r="B1963" s="4" t="str">
        <f>"202005076620"</f>
        <v>202005076620</v>
      </c>
      <c r="C1963" s="5">
        <v>65.49</v>
      </c>
    </row>
    <row r="1964" s="1" customFormat="1" customHeight="1" spans="1:3">
      <c r="A1964" s="4" t="s">
        <v>53</v>
      </c>
      <c r="B1964" s="4" t="str">
        <f>"202005076621"</f>
        <v>202005076621</v>
      </c>
      <c r="C1964" s="5">
        <v>74.3</v>
      </c>
    </row>
    <row r="1965" s="1" customFormat="1" customHeight="1" spans="1:3">
      <c r="A1965" s="4" t="s">
        <v>53</v>
      </c>
      <c r="B1965" s="4" t="str">
        <f>"202005076622"</f>
        <v>202005076622</v>
      </c>
      <c r="C1965" s="5">
        <v>62.92</v>
      </c>
    </row>
    <row r="1966" s="1" customFormat="1" customHeight="1" spans="1:3">
      <c r="A1966" s="4" t="s">
        <v>53</v>
      </c>
      <c r="B1966" s="4" t="str">
        <f>"202005076623"</f>
        <v>202005076623</v>
      </c>
      <c r="C1966" s="5">
        <v>68.38</v>
      </c>
    </row>
    <row r="1967" s="1" customFormat="1" customHeight="1" spans="1:3">
      <c r="A1967" s="4" t="s">
        <v>53</v>
      </c>
      <c r="B1967" s="4" t="str">
        <f>"202005076624"</f>
        <v>202005076624</v>
      </c>
      <c r="C1967" s="5">
        <v>66.08</v>
      </c>
    </row>
    <row r="1968" s="1" customFormat="1" customHeight="1" spans="1:3">
      <c r="A1968" s="4" t="s">
        <v>54</v>
      </c>
      <c r="B1968" s="4" t="str">
        <f>"202005096625"</f>
        <v>202005096625</v>
      </c>
      <c r="C1968" s="5">
        <v>50.03</v>
      </c>
    </row>
    <row r="1969" s="1" customFormat="1" customHeight="1" spans="1:3">
      <c r="A1969" s="4" t="s">
        <v>54</v>
      </c>
      <c r="B1969" s="4" t="str">
        <f>"202005096626"</f>
        <v>202005096626</v>
      </c>
      <c r="C1969" s="5">
        <v>57.78</v>
      </c>
    </row>
    <row r="1970" s="1" customFormat="1" customHeight="1" spans="1:3">
      <c r="A1970" s="4" t="s">
        <v>54</v>
      </c>
      <c r="B1970" s="4" t="str">
        <f>"202005096627"</f>
        <v>202005096627</v>
      </c>
      <c r="C1970" s="5">
        <v>41.35</v>
      </c>
    </row>
    <row r="1971" s="1" customFormat="1" customHeight="1" spans="1:3">
      <c r="A1971" s="4" t="s">
        <v>54</v>
      </c>
      <c r="B1971" s="4" t="str">
        <f>"202005096628"</f>
        <v>202005096628</v>
      </c>
      <c r="C1971" s="5">
        <v>60.36</v>
      </c>
    </row>
    <row r="1972" s="1" customFormat="1" customHeight="1" spans="1:3">
      <c r="A1972" s="4" t="s">
        <v>54</v>
      </c>
      <c r="B1972" s="4" t="str">
        <f>"202005096629"</f>
        <v>202005096629</v>
      </c>
      <c r="C1972" s="5">
        <v>54.47</v>
      </c>
    </row>
    <row r="1973" s="1" customFormat="1" customHeight="1" spans="1:3">
      <c r="A1973" s="4" t="s">
        <v>54</v>
      </c>
      <c r="B1973" s="4" t="str">
        <f>"202005096630"</f>
        <v>202005096630</v>
      </c>
      <c r="C1973" s="5">
        <v>50.96</v>
      </c>
    </row>
    <row r="1974" s="1" customFormat="1" customHeight="1" spans="1:3">
      <c r="A1974" s="4" t="s">
        <v>55</v>
      </c>
      <c r="B1974" s="4" t="str">
        <f>"202005106701"</f>
        <v>202005106701</v>
      </c>
      <c r="C1974" s="5">
        <v>47.27</v>
      </c>
    </row>
    <row r="1975" s="1" customFormat="1" customHeight="1" spans="1:3">
      <c r="A1975" s="4" t="s">
        <v>55</v>
      </c>
      <c r="B1975" s="4" t="str">
        <f>"202005106702"</f>
        <v>202005106702</v>
      </c>
      <c r="C1975" s="5">
        <v>57.93</v>
      </c>
    </row>
    <row r="1976" s="1" customFormat="1" customHeight="1" spans="1:3">
      <c r="A1976" s="4" t="s">
        <v>55</v>
      </c>
      <c r="B1976" s="4" t="str">
        <f>"202005106703"</f>
        <v>202005106703</v>
      </c>
      <c r="C1976" s="5">
        <v>0</v>
      </c>
    </row>
    <row r="1977" s="1" customFormat="1" customHeight="1" spans="1:3">
      <c r="A1977" s="4" t="s">
        <v>55</v>
      </c>
      <c r="B1977" s="4" t="str">
        <f>"202005106704"</f>
        <v>202005106704</v>
      </c>
      <c r="C1977" s="5">
        <v>41</v>
      </c>
    </row>
    <row r="1978" s="1" customFormat="1" customHeight="1" spans="1:3">
      <c r="A1978" s="4" t="s">
        <v>55</v>
      </c>
      <c r="B1978" s="4" t="str">
        <f>"202005106705"</f>
        <v>202005106705</v>
      </c>
      <c r="C1978" s="5">
        <v>50.25</v>
      </c>
    </row>
    <row r="1979" s="1" customFormat="1" customHeight="1" spans="1:3">
      <c r="A1979" s="4" t="s">
        <v>55</v>
      </c>
      <c r="B1979" s="4" t="str">
        <f>"202005106706"</f>
        <v>202005106706</v>
      </c>
      <c r="C1979" s="5">
        <v>46.28</v>
      </c>
    </row>
    <row r="1980" s="1" customFormat="1" customHeight="1" spans="1:3">
      <c r="A1980" s="4" t="s">
        <v>55</v>
      </c>
      <c r="B1980" s="4" t="str">
        <f>"202005106707"</f>
        <v>202005106707</v>
      </c>
      <c r="C1980" s="5">
        <v>55.32</v>
      </c>
    </row>
    <row r="1981" s="1" customFormat="1" customHeight="1" spans="1:3">
      <c r="A1981" s="4" t="s">
        <v>55</v>
      </c>
      <c r="B1981" s="4" t="str">
        <f>"202005106708"</f>
        <v>202005106708</v>
      </c>
      <c r="C1981" s="5">
        <v>51.74</v>
      </c>
    </row>
    <row r="1982" s="1" customFormat="1" customHeight="1" spans="1:3">
      <c r="A1982" s="4" t="s">
        <v>55</v>
      </c>
      <c r="B1982" s="4" t="str">
        <f>"202005106709"</f>
        <v>202005106709</v>
      </c>
      <c r="C1982" s="5">
        <v>61.67</v>
      </c>
    </row>
    <row r="1983" s="1" customFormat="1" customHeight="1" spans="1:3">
      <c r="A1983" s="4" t="s">
        <v>55</v>
      </c>
      <c r="B1983" s="4" t="str">
        <f>"202005106710"</f>
        <v>202005106710</v>
      </c>
      <c r="C1983" s="5">
        <v>0</v>
      </c>
    </row>
    <row r="1984" s="1" customFormat="1" customHeight="1" spans="1:3">
      <c r="A1984" s="4" t="s">
        <v>55</v>
      </c>
      <c r="B1984" s="4" t="str">
        <f>"202005106711"</f>
        <v>202005106711</v>
      </c>
      <c r="C1984" s="5">
        <v>41.74</v>
      </c>
    </row>
    <row r="1985" s="1" customFormat="1" customHeight="1" spans="1:3">
      <c r="A1985" s="4" t="s">
        <v>55</v>
      </c>
      <c r="B1985" s="4" t="str">
        <f>"202005106712"</f>
        <v>202005106712</v>
      </c>
      <c r="C1985" s="5">
        <v>53.04</v>
      </c>
    </row>
    <row r="1986" s="1" customFormat="1" customHeight="1" spans="1:3">
      <c r="A1986" s="4" t="s">
        <v>55</v>
      </c>
      <c r="B1986" s="4" t="str">
        <f>"202005106713"</f>
        <v>202005106713</v>
      </c>
      <c r="C1986" s="5">
        <v>43.82</v>
      </c>
    </row>
    <row r="1987" s="1" customFormat="1" customHeight="1" spans="1:3">
      <c r="A1987" s="4" t="s">
        <v>55</v>
      </c>
      <c r="B1987" s="4" t="str">
        <f>"202005106714"</f>
        <v>202005106714</v>
      </c>
      <c r="C1987" s="5">
        <v>46.09</v>
      </c>
    </row>
    <row r="1988" s="1" customFormat="1" customHeight="1" spans="1:3">
      <c r="A1988" s="4" t="s">
        <v>55</v>
      </c>
      <c r="B1988" s="4" t="str">
        <f>"202005106715"</f>
        <v>202005106715</v>
      </c>
      <c r="C1988" s="5">
        <v>45.33</v>
      </c>
    </row>
    <row r="1989" s="1" customFormat="1" customHeight="1" spans="1:3">
      <c r="A1989" s="4" t="s">
        <v>55</v>
      </c>
      <c r="B1989" s="4" t="str">
        <f>"202005106716"</f>
        <v>202005106716</v>
      </c>
      <c r="C1989" s="5">
        <v>36.75</v>
      </c>
    </row>
    <row r="1990" s="1" customFormat="1" customHeight="1" spans="1:3">
      <c r="A1990" s="4" t="s">
        <v>55</v>
      </c>
      <c r="B1990" s="4" t="str">
        <f>"202005106717"</f>
        <v>202005106717</v>
      </c>
      <c r="C1990" s="5">
        <v>39.91</v>
      </c>
    </row>
    <row r="1991" s="1" customFormat="1" customHeight="1" spans="1:3">
      <c r="A1991" s="4" t="s">
        <v>55</v>
      </c>
      <c r="B1991" s="4" t="str">
        <f>"202005106718"</f>
        <v>202005106718</v>
      </c>
      <c r="C1991" s="5">
        <v>39.89</v>
      </c>
    </row>
    <row r="1992" s="1" customFormat="1" customHeight="1" spans="1:3">
      <c r="A1992" s="4" t="s">
        <v>55</v>
      </c>
      <c r="B1992" s="4" t="str">
        <f>"202005106719"</f>
        <v>202005106719</v>
      </c>
      <c r="C1992" s="5">
        <v>0</v>
      </c>
    </row>
    <row r="1993" s="1" customFormat="1" customHeight="1" spans="1:3">
      <c r="A1993" s="4" t="s">
        <v>55</v>
      </c>
      <c r="B1993" s="4" t="str">
        <f>"202005106720"</f>
        <v>202005106720</v>
      </c>
      <c r="C1993" s="5">
        <v>53.95</v>
      </c>
    </row>
    <row r="1994" s="1" customFormat="1" customHeight="1" spans="1:3">
      <c r="A1994" s="4" t="s">
        <v>55</v>
      </c>
      <c r="B1994" s="4" t="str">
        <f>"202005106721"</f>
        <v>202005106721</v>
      </c>
      <c r="C1994" s="5">
        <v>50.67</v>
      </c>
    </row>
    <row r="1995" s="1" customFormat="1" customHeight="1" spans="1:3">
      <c r="A1995" s="4" t="s">
        <v>55</v>
      </c>
      <c r="B1995" s="4" t="str">
        <f>"202005106722"</f>
        <v>202005106722</v>
      </c>
      <c r="C1995" s="5">
        <v>47.08</v>
      </c>
    </row>
    <row r="1996" s="1" customFormat="1" customHeight="1" spans="1:3">
      <c r="A1996" s="4" t="s">
        <v>55</v>
      </c>
      <c r="B1996" s="4" t="str">
        <f>"202005106723"</f>
        <v>202005106723</v>
      </c>
      <c r="C1996" s="5">
        <v>0</v>
      </c>
    </row>
    <row r="1997" s="1" customFormat="1" customHeight="1" spans="1:3">
      <c r="A1997" s="4" t="s">
        <v>56</v>
      </c>
      <c r="B1997" s="4" t="str">
        <f>"202005146724"</f>
        <v>202005146724</v>
      </c>
      <c r="C1997" s="5">
        <v>33.51</v>
      </c>
    </row>
    <row r="1998" s="1" customFormat="1" customHeight="1" spans="1:3">
      <c r="A1998" s="4" t="s">
        <v>56</v>
      </c>
      <c r="B1998" s="4" t="str">
        <f>"202005146725"</f>
        <v>202005146725</v>
      </c>
      <c r="C1998" s="5">
        <v>51.96</v>
      </c>
    </row>
    <row r="1999" s="1" customFormat="1" customHeight="1" spans="1:3">
      <c r="A1999" s="4" t="s">
        <v>56</v>
      </c>
      <c r="B1999" s="4" t="str">
        <f>"202005146726"</f>
        <v>202005146726</v>
      </c>
      <c r="C1999" s="5">
        <v>46.61</v>
      </c>
    </row>
    <row r="2000" s="1" customFormat="1" customHeight="1" spans="1:3">
      <c r="A2000" s="4" t="s">
        <v>56</v>
      </c>
      <c r="B2000" s="4" t="str">
        <f>"202005146727"</f>
        <v>202005146727</v>
      </c>
      <c r="C2000" s="5">
        <v>46.97</v>
      </c>
    </row>
    <row r="2001" s="1" customFormat="1" customHeight="1" spans="1:3">
      <c r="A2001" s="4" t="s">
        <v>56</v>
      </c>
      <c r="B2001" s="4" t="str">
        <f>"202005146728"</f>
        <v>202005146728</v>
      </c>
      <c r="C2001" s="5">
        <v>45.24</v>
      </c>
    </row>
    <row r="2002" s="1" customFormat="1" customHeight="1" spans="1:3">
      <c r="A2002" s="4" t="s">
        <v>56</v>
      </c>
      <c r="B2002" s="4" t="str">
        <f>"202005146729"</f>
        <v>202005146729</v>
      </c>
      <c r="C2002" s="5">
        <v>47.31</v>
      </c>
    </row>
    <row r="2003" s="1" customFormat="1" customHeight="1" spans="1:3">
      <c r="A2003" s="4" t="s">
        <v>56</v>
      </c>
      <c r="B2003" s="4" t="str">
        <f>"202005146730"</f>
        <v>202005146730</v>
      </c>
      <c r="C2003" s="5">
        <v>50.29</v>
      </c>
    </row>
    <row r="2004" s="1" customFormat="1" customHeight="1" spans="1:3">
      <c r="A2004" s="4" t="s">
        <v>56</v>
      </c>
      <c r="B2004" s="4" t="str">
        <f>"202005146801"</f>
        <v>202005146801</v>
      </c>
      <c r="C2004" s="5">
        <v>46.9</v>
      </c>
    </row>
    <row r="2005" s="1" customFormat="1" customHeight="1" spans="1:3">
      <c r="A2005" s="4" t="s">
        <v>56</v>
      </c>
      <c r="B2005" s="4" t="str">
        <f>"202005146802"</f>
        <v>202005146802</v>
      </c>
      <c r="C2005" s="5">
        <v>46.65</v>
      </c>
    </row>
    <row r="2006" s="1" customFormat="1" customHeight="1" spans="1:3">
      <c r="A2006" s="4" t="s">
        <v>56</v>
      </c>
      <c r="B2006" s="4" t="str">
        <f>"202005146803"</f>
        <v>202005146803</v>
      </c>
      <c r="C2006" s="5">
        <v>44.43</v>
      </c>
    </row>
    <row r="2007" s="1" customFormat="1" customHeight="1" spans="1:3">
      <c r="A2007" s="4" t="s">
        <v>56</v>
      </c>
      <c r="B2007" s="4" t="str">
        <f>"202005146804"</f>
        <v>202005146804</v>
      </c>
      <c r="C2007" s="5">
        <v>52.35</v>
      </c>
    </row>
    <row r="2008" s="1" customFormat="1" customHeight="1" spans="1:3">
      <c r="A2008" s="4" t="s">
        <v>56</v>
      </c>
      <c r="B2008" s="4" t="str">
        <f>"202005146805"</f>
        <v>202005146805</v>
      </c>
      <c r="C2008" s="5">
        <v>48.12</v>
      </c>
    </row>
    <row r="2009" s="1" customFormat="1" customHeight="1" spans="1:3">
      <c r="A2009" s="4" t="s">
        <v>56</v>
      </c>
      <c r="B2009" s="4" t="str">
        <f>"202005146806"</f>
        <v>202005146806</v>
      </c>
      <c r="C2009" s="5">
        <v>0</v>
      </c>
    </row>
    <row r="2010" s="1" customFormat="1" customHeight="1" spans="1:3">
      <c r="A2010" s="4" t="s">
        <v>56</v>
      </c>
      <c r="B2010" s="4" t="str">
        <f>"202005146807"</f>
        <v>202005146807</v>
      </c>
      <c r="C2010" s="5">
        <v>45.36</v>
      </c>
    </row>
    <row r="2011" s="1" customFormat="1" customHeight="1" spans="1:3">
      <c r="A2011" s="4" t="s">
        <v>56</v>
      </c>
      <c r="B2011" s="4" t="str">
        <f>"202005146808"</f>
        <v>202005146808</v>
      </c>
      <c r="C2011" s="5">
        <v>52.58</v>
      </c>
    </row>
    <row r="2012" s="1" customFormat="1" customHeight="1" spans="1:3">
      <c r="A2012" s="4" t="s">
        <v>56</v>
      </c>
      <c r="B2012" s="4" t="str">
        <f>"202005146809"</f>
        <v>202005146809</v>
      </c>
      <c r="C2012" s="5">
        <v>53.1</v>
      </c>
    </row>
    <row r="2013" s="1" customFormat="1" customHeight="1" spans="1:3">
      <c r="A2013" s="4" t="s">
        <v>56</v>
      </c>
      <c r="B2013" s="4" t="str">
        <f>"202005146810"</f>
        <v>202005146810</v>
      </c>
      <c r="C2013" s="5">
        <v>54.09</v>
      </c>
    </row>
    <row r="2014" s="1" customFormat="1" customHeight="1" spans="1:3">
      <c r="A2014" s="4" t="s">
        <v>56</v>
      </c>
      <c r="B2014" s="4" t="str">
        <f>"202005146811"</f>
        <v>202005146811</v>
      </c>
      <c r="C2014" s="5">
        <v>50.37</v>
      </c>
    </row>
    <row r="2015" s="1" customFormat="1" customHeight="1" spans="1:3">
      <c r="A2015" s="4" t="s">
        <v>56</v>
      </c>
      <c r="B2015" s="4" t="str">
        <f>"202005146812"</f>
        <v>202005146812</v>
      </c>
      <c r="C2015" s="5">
        <v>54.58</v>
      </c>
    </row>
    <row r="2016" s="1" customFormat="1" customHeight="1" spans="1:3">
      <c r="A2016" s="4" t="s">
        <v>56</v>
      </c>
      <c r="B2016" s="4" t="str">
        <f>"202005146813"</f>
        <v>202005146813</v>
      </c>
      <c r="C2016" s="5">
        <v>41.64</v>
      </c>
    </row>
    <row r="2017" s="1" customFormat="1" customHeight="1" spans="1:3">
      <c r="A2017" s="4" t="s">
        <v>56</v>
      </c>
      <c r="B2017" s="4" t="str">
        <f>"202005146814"</f>
        <v>202005146814</v>
      </c>
      <c r="C2017" s="5">
        <v>48</v>
      </c>
    </row>
    <row r="2018" s="1" customFormat="1" customHeight="1" spans="1:3">
      <c r="A2018" s="4" t="s">
        <v>56</v>
      </c>
      <c r="B2018" s="4" t="str">
        <f>"202005146815"</f>
        <v>202005146815</v>
      </c>
      <c r="C2018" s="5">
        <v>36.63</v>
      </c>
    </row>
    <row r="2019" s="1" customFormat="1" customHeight="1" spans="1:3">
      <c r="A2019" s="4" t="s">
        <v>56</v>
      </c>
      <c r="B2019" s="4" t="str">
        <f>"202005146816"</f>
        <v>202005146816</v>
      </c>
      <c r="C2019" s="5">
        <v>56</v>
      </c>
    </row>
    <row r="2020" s="1" customFormat="1" customHeight="1" spans="1:3">
      <c r="A2020" s="4" t="s">
        <v>56</v>
      </c>
      <c r="B2020" s="4" t="str">
        <f>"202005146817"</f>
        <v>202005146817</v>
      </c>
      <c r="C2020" s="5">
        <v>51.35</v>
      </c>
    </row>
    <row r="2021" s="1" customFormat="1" customHeight="1" spans="1:3">
      <c r="A2021" s="4" t="s">
        <v>56</v>
      </c>
      <c r="B2021" s="4" t="str">
        <f>"202005146818"</f>
        <v>202005146818</v>
      </c>
      <c r="C2021" s="5">
        <v>0</v>
      </c>
    </row>
    <row r="2022" s="1" customFormat="1" customHeight="1" spans="1:3">
      <c r="A2022" s="4" t="s">
        <v>56</v>
      </c>
      <c r="B2022" s="4" t="str">
        <f>"202005146819"</f>
        <v>202005146819</v>
      </c>
      <c r="C2022" s="5">
        <v>44.33</v>
      </c>
    </row>
    <row r="2023" s="1" customFormat="1" customHeight="1" spans="1:3">
      <c r="A2023" s="4" t="s">
        <v>56</v>
      </c>
      <c r="B2023" s="4" t="str">
        <f>"202005146820"</f>
        <v>202005146820</v>
      </c>
      <c r="C2023" s="5">
        <v>50.69</v>
      </c>
    </row>
    <row r="2024" s="1" customFormat="1" customHeight="1" spans="1:3">
      <c r="A2024" s="4" t="s">
        <v>56</v>
      </c>
      <c r="B2024" s="4" t="str">
        <f>"202005146821"</f>
        <v>202005146821</v>
      </c>
      <c r="C2024" s="5">
        <v>47.92</v>
      </c>
    </row>
    <row r="2025" s="1" customFormat="1" customHeight="1" spans="1:3">
      <c r="A2025" s="4" t="s">
        <v>56</v>
      </c>
      <c r="B2025" s="4" t="str">
        <f>"202005146822"</f>
        <v>202005146822</v>
      </c>
      <c r="C2025" s="5">
        <v>55.71</v>
      </c>
    </row>
    <row r="2026" s="1" customFormat="1" customHeight="1" spans="1:3">
      <c r="A2026" s="4" t="s">
        <v>56</v>
      </c>
      <c r="B2026" s="4" t="str">
        <f>"202005146823"</f>
        <v>202005146823</v>
      </c>
      <c r="C2026" s="5">
        <v>50.51</v>
      </c>
    </row>
    <row r="2027" s="1" customFormat="1" customHeight="1" spans="1:3">
      <c r="A2027" s="4" t="s">
        <v>56</v>
      </c>
      <c r="B2027" s="4" t="str">
        <f>"202005146824"</f>
        <v>202005146824</v>
      </c>
      <c r="C2027" s="5">
        <v>50.97</v>
      </c>
    </row>
    <row r="2028" s="1" customFormat="1" customHeight="1" spans="1:3">
      <c r="A2028" s="4" t="s">
        <v>56</v>
      </c>
      <c r="B2028" s="4" t="str">
        <f>"202005146825"</f>
        <v>202005146825</v>
      </c>
      <c r="C2028" s="5">
        <v>52.7</v>
      </c>
    </row>
    <row r="2029" s="1" customFormat="1" customHeight="1" spans="1:3">
      <c r="A2029" s="4" t="s">
        <v>56</v>
      </c>
      <c r="B2029" s="4" t="str">
        <f>"202005146826"</f>
        <v>202005146826</v>
      </c>
      <c r="C2029" s="5">
        <v>46.36</v>
      </c>
    </row>
    <row r="2030" s="1" customFormat="1" customHeight="1" spans="1:3">
      <c r="A2030" s="4" t="s">
        <v>56</v>
      </c>
      <c r="B2030" s="4" t="str">
        <f>"202005146827"</f>
        <v>202005146827</v>
      </c>
      <c r="C2030" s="5">
        <v>41.76</v>
      </c>
    </row>
    <row r="2031" s="1" customFormat="1" customHeight="1" spans="1:3">
      <c r="A2031" s="4" t="s">
        <v>56</v>
      </c>
      <c r="B2031" s="4" t="str">
        <f>"202005146828"</f>
        <v>202005146828</v>
      </c>
      <c r="C2031" s="5">
        <v>43.72</v>
      </c>
    </row>
    <row r="2032" s="1" customFormat="1" customHeight="1" spans="1:3">
      <c r="A2032" s="4" t="s">
        <v>56</v>
      </c>
      <c r="B2032" s="4" t="str">
        <f>"202005146829"</f>
        <v>202005146829</v>
      </c>
      <c r="C2032" s="5">
        <v>39.56</v>
      </c>
    </row>
    <row r="2033" s="1" customFormat="1" customHeight="1" spans="1:3">
      <c r="A2033" s="4" t="s">
        <v>56</v>
      </c>
      <c r="B2033" s="4" t="str">
        <f>"202005146830"</f>
        <v>202005146830</v>
      </c>
      <c r="C2033" s="5">
        <v>56.56</v>
      </c>
    </row>
    <row r="2034" s="1" customFormat="1" customHeight="1" spans="1:3">
      <c r="A2034" s="4" t="s">
        <v>57</v>
      </c>
      <c r="B2034" s="4" t="str">
        <f>"202005116901"</f>
        <v>202005116901</v>
      </c>
      <c r="C2034" s="5">
        <v>54.42</v>
      </c>
    </row>
    <row r="2035" s="1" customFormat="1" customHeight="1" spans="1:3">
      <c r="A2035" s="4" t="s">
        <v>57</v>
      </c>
      <c r="B2035" s="4" t="str">
        <f>"202005116902"</f>
        <v>202005116902</v>
      </c>
      <c r="C2035" s="5">
        <v>56.29</v>
      </c>
    </row>
    <row r="2036" s="1" customFormat="1" customHeight="1" spans="1:3">
      <c r="A2036" s="4" t="s">
        <v>57</v>
      </c>
      <c r="B2036" s="4" t="str">
        <f>"202005116903"</f>
        <v>202005116903</v>
      </c>
      <c r="C2036" s="5">
        <v>61.9</v>
      </c>
    </row>
    <row r="2037" s="1" customFormat="1" customHeight="1" spans="1:3">
      <c r="A2037" s="4" t="s">
        <v>57</v>
      </c>
      <c r="B2037" s="4" t="str">
        <f>"202005116904"</f>
        <v>202005116904</v>
      </c>
      <c r="C2037" s="5">
        <v>61.06</v>
      </c>
    </row>
    <row r="2038" s="1" customFormat="1" customHeight="1" spans="1:3">
      <c r="A2038" s="4" t="s">
        <v>57</v>
      </c>
      <c r="B2038" s="4" t="str">
        <f>"202005116905"</f>
        <v>202005116905</v>
      </c>
      <c r="C2038" s="5">
        <v>60.73</v>
      </c>
    </row>
    <row r="2039" s="1" customFormat="1" customHeight="1" spans="1:3">
      <c r="A2039" s="4" t="s">
        <v>57</v>
      </c>
      <c r="B2039" s="4" t="str">
        <f>"202005116906"</f>
        <v>202005116906</v>
      </c>
      <c r="C2039" s="5">
        <v>54.96</v>
      </c>
    </row>
    <row r="2040" s="1" customFormat="1" customHeight="1" spans="1:3">
      <c r="A2040" s="4" t="s">
        <v>57</v>
      </c>
      <c r="B2040" s="4" t="str">
        <f>"202005116907"</f>
        <v>202005116907</v>
      </c>
      <c r="C2040" s="5">
        <v>54.59</v>
      </c>
    </row>
    <row r="2041" s="1" customFormat="1" customHeight="1" spans="1:3">
      <c r="A2041" s="4" t="s">
        <v>57</v>
      </c>
      <c r="B2041" s="4" t="str">
        <f>"202005116908"</f>
        <v>202005116908</v>
      </c>
      <c r="C2041" s="5">
        <v>0</v>
      </c>
    </row>
    <row r="2042" s="1" customFormat="1" customHeight="1" spans="1:3">
      <c r="A2042" s="4" t="s">
        <v>58</v>
      </c>
      <c r="B2042" s="4" t="str">
        <f>"202005126909"</f>
        <v>202005126909</v>
      </c>
      <c r="C2042" s="5">
        <v>59.56</v>
      </c>
    </row>
    <row r="2043" s="1" customFormat="1" customHeight="1" spans="1:3">
      <c r="A2043" s="4" t="s">
        <v>58</v>
      </c>
      <c r="B2043" s="4" t="str">
        <f>"202005126910"</f>
        <v>202005126910</v>
      </c>
      <c r="C2043" s="5">
        <v>51.75</v>
      </c>
    </row>
    <row r="2044" s="1" customFormat="1" customHeight="1" spans="1:3">
      <c r="A2044" s="4" t="s">
        <v>58</v>
      </c>
      <c r="B2044" s="4" t="str">
        <f>"202005126911"</f>
        <v>202005126911</v>
      </c>
      <c r="C2044" s="5">
        <v>55.68</v>
      </c>
    </row>
    <row r="2045" s="1" customFormat="1" customHeight="1" spans="1:3">
      <c r="A2045" s="4" t="s">
        <v>58</v>
      </c>
      <c r="B2045" s="4" t="str">
        <f>"202005126912"</f>
        <v>202005126912</v>
      </c>
      <c r="C2045" s="5">
        <v>52.33</v>
      </c>
    </row>
    <row r="2046" s="1" customFormat="1" customHeight="1" spans="1:3">
      <c r="A2046" s="4" t="s">
        <v>58</v>
      </c>
      <c r="B2046" s="4" t="str">
        <f>"202005126913"</f>
        <v>202005126913</v>
      </c>
      <c r="C2046" s="5">
        <v>55.39</v>
      </c>
    </row>
    <row r="2047" s="1" customFormat="1" customHeight="1" spans="1:3">
      <c r="A2047" s="4" t="s">
        <v>58</v>
      </c>
      <c r="B2047" s="4" t="str">
        <f>"202005126914"</f>
        <v>202005126914</v>
      </c>
      <c r="C2047" s="5">
        <v>46.72</v>
      </c>
    </row>
    <row r="2048" s="1" customFormat="1" customHeight="1" spans="1:3">
      <c r="A2048" s="4" t="s">
        <v>58</v>
      </c>
      <c r="B2048" s="4" t="str">
        <f>"202005126915"</f>
        <v>202005126915</v>
      </c>
      <c r="C2048" s="5">
        <v>41.07</v>
      </c>
    </row>
    <row r="2049" s="1" customFormat="1" customHeight="1" spans="1:3">
      <c r="A2049" s="4" t="s">
        <v>58</v>
      </c>
      <c r="B2049" s="4" t="str">
        <f>"202005126916"</f>
        <v>202005126916</v>
      </c>
      <c r="C2049" s="5">
        <v>48.24</v>
      </c>
    </row>
    <row r="2050" s="1" customFormat="1" customHeight="1" spans="1:3">
      <c r="A2050" s="4" t="s">
        <v>58</v>
      </c>
      <c r="B2050" s="4" t="str">
        <f>"202005126917"</f>
        <v>202005126917</v>
      </c>
      <c r="C2050" s="5">
        <v>58.14</v>
      </c>
    </row>
    <row r="2051" s="1" customFormat="1" customHeight="1" spans="1:3">
      <c r="A2051" s="4" t="s">
        <v>58</v>
      </c>
      <c r="B2051" s="4" t="str">
        <f>"202005126918"</f>
        <v>202005126918</v>
      </c>
      <c r="C2051" s="5">
        <v>49.47</v>
      </c>
    </row>
    <row r="2052" s="1" customFormat="1" customHeight="1" spans="1:3">
      <c r="A2052" s="4" t="s">
        <v>58</v>
      </c>
      <c r="B2052" s="4" t="str">
        <f>"202005126919"</f>
        <v>202005126919</v>
      </c>
      <c r="C2052" s="5">
        <v>42.37</v>
      </c>
    </row>
    <row r="2053" s="1" customFormat="1" customHeight="1" spans="1:3">
      <c r="A2053" s="4" t="s">
        <v>58</v>
      </c>
      <c r="B2053" s="4" t="str">
        <f>"202005126920"</f>
        <v>202005126920</v>
      </c>
      <c r="C2053" s="5">
        <v>49.77</v>
      </c>
    </row>
    <row r="2054" s="1" customFormat="1" customHeight="1" spans="1:3">
      <c r="A2054" s="4" t="s">
        <v>58</v>
      </c>
      <c r="B2054" s="4" t="str">
        <f>"202005126921"</f>
        <v>202005126921</v>
      </c>
      <c r="C2054" s="5">
        <v>48.47</v>
      </c>
    </row>
    <row r="2055" s="1" customFormat="1" customHeight="1" spans="1:3">
      <c r="A2055" s="4" t="s">
        <v>58</v>
      </c>
      <c r="B2055" s="4" t="str">
        <f>"202005126922"</f>
        <v>202005126922</v>
      </c>
      <c r="C2055" s="5">
        <v>56.84</v>
      </c>
    </row>
    <row r="2056" s="1" customFormat="1" customHeight="1" spans="1:3">
      <c r="A2056" s="4" t="s">
        <v>59</v>
      </c>
      <c r="B2056" s="4" t="str">
        <f>"202005136923"</f>
        <v>202005136923</v>
      </c>
      <c r="C2056" s="5">
        <v>45.14</v>
      </c>
    </row>
    <row r="2057" s="1" customFormat="1" customHeight="1" spans="1:3">
      <c r="A2057" s="4" t="s">
        <v>59</v>
      </c>
      <c r="B2057" s="4" t="str">
        <f>"202005136924"</f>
        <v>202005136924</v>
      </c>
      <c r="C2057" s="5">
        <v>52.18</v>
      </c>
    </row>
    <row r="2058" s="1" customFormat="1" customHeight="1" spans="1:3">
      <c r="A2058" s="4" t="s">
        <v>59</v>
      </c>
      <c r="B2058" s="4" t="str">
        <f>"202005136925"</f>
        <v>202005136925</v>
      </c>
      <c r="C2058" s="5">
        <v>64.54</v>
      </c>
    </row>
    <row r="2059" s="1" customFormat="1" customHeight="1" spans="1:3">
      <c r="A2059" s="4" t="s">
        <v>59</v>
      </c>
      <c r="B2059" s="4" t="str">
        <f>"202005136926"</f>
        <v>202005136926</v>
      </c>
      <c r="C2059" s="5">
        <v>57.41</v>
      </c>
    </row>
    <row r="2060" s="1" customFormat="1" customHeight="1" spans="1:3">
      <c r="A2060" s="4" t="s">
        <v>59</v>
      </c>
      <c r="B2060" s="4" t="str">
        <f>"202005136927"</f>
        <v>202005136927</v>
      </c>
      <c r="C2060" s="5">
        <v>51</v>
      </c>
    </row>
    <row r="2061" s="1" customFormat="1" customHeight="1" spans="1:3">
      <c r="A2061" s="4" t="s">
        <v>59</v>
      </c>
      <c r="B2061" s="4" t="str">
        <f>"202005136928"</f>
        <v>202005136928</v>
      </c>
      <c r="C2061" s="5">
        <v>63.99</v>
      </c>
    </row>
    <row r="2062" s="1" customFormat="1" customHeight="1" spans="1:3">
      <c r="A2062" s="4" t="s">
        <v>60</v>
      </c>
      <c r="B2062" s="4" t="str">
        <f>"202005226929"</f>
        <v>202005226929</v>
      </c>
      <c r="C2062" s="5">
        <v>50.53</v>
      </c>
    </row>
    <row r="2063" s="1" customFormat="1" customHeight="1" spans="1:3">
      <c r="A2063" s="4" t="s">
        <v>60</v>
      </c>
      <c r="B2063" s="4" t="str">
        <f>"202005226930"</f>
        <v>202005226930</v>
      </c>
      <c r="C2063" s="5">
        <v>70.23</v>
      </c>
    </row>
    <row r="2064" s="1" customFormat="1" customHeight="1" spans="1:3">
      <c r="A2064" s="4" t="s">
        <v>61</v>
      </c>
      <c r="B2064" s="4" t="str">
        <f>"202005157001"</f>
        <v>202005157001</v>
      </c>
      <c r="C2064" s="5">
        <v>58.79</v>
      </c>
    </row>
    <row r="2065" s="1" customFormat="1" customHeight="1" spans="1:3">
      <c r="A2065" s="4" t="s">
        <v>61</v>
      </c>
      <c r="B2065" s="4" t="str">
        <f>"202005157002"</f>
        <v>202005157002</v>
      </c>
      <c r="C2065" s="5">
        <v>66.72</v>
      </c>
    </row>
    <row r="2066" s="1" customFormat="1" customHeight="1" spans="1:3">
      <c r="A2066" s="4" t="s">
        <v>61</v>
      </c>
      <c r="B2066" s="4" t="str">
        <f>"202005157003"</f>
        <v>202005157003</v>
      </c>
      <c r="C2066" s="5">
        <v>49.9</v>
      </c>
    </row>
    <row r="2067" s="1" customFormat="1" customHeight="1" spans="1:3">
      <c r="A2067" s="4" t="s">
        <v>61</v>
      </c>
      <c r="B2067" s="4" t="str">
        <f>"202005157004"</f>
        <v>202005157004</v>
      </c>
      <c r="C2067" s="5">
        <v>50.54</v>
      </c>
    </row>
    <row r="2068" s="1" customFormat="1" customHeight="1" spans="1:3">
      <c r="A2068" s="4" t="s">
        <v>61</v>
      </c>
      <c r="B2068" s="4" t="str">
        <f>"202005157005"</f>
        <v>202005157005</v>
      </c>
      <c r="C2068" s="5">
        <v>62.3</v>
      </c>
    </row>
    <row r="2069" s="1" customFormat="1" customHeight="1" spans="1:3">
      <c r="A2069" s="4" t="s">
        <v>61</v>
      </c>
      <c r="B2069" s="4" t="str">
        <f>"202005157006"</f>
        <v>202005157006</v>
      </c>
      <c r="C2069" s="5">
        <v>42.65</v>
      </c>
    </row>
    <row r="2070" s="1" customFormat="1" customHeight="1" spans="1:3">
      <c r="A2070" s="4" t="s">
        <v>61</v>
      </c>
      <c r="B2070" s="4" t="str">
        <f>"202005157007"</f>
        <v>202005157007</v>
      </c>
      <c r="C2070" s="5">
        <v>71.33</v>
      </c>
    </row>
    <row r="2071" s="1" customFormat="1" customHeight="1" spans="1:3">
      <c r="A2071" s="4" t="s">
        <v>61</v>
      </c>
      <c r="B2071" s="4" t="str">
        <f>"202005157008"</f>
        <v>202005157008</v>
      </c>
      <c r="C2071" s="5">
        <v>63.82</v>
      </c>
    </row>
    <row r="2072" s="1" customFormat="1" customHeight="1" spans="1:3">
      <c r="A2072" s="4" t="s">
        <v>61</v>
      </c>
      <c r="B2072" s="4" t="str">
        <f>"202005157009"</f>
        <v>202005157009</v>
      </c>
      <c r="C2072" s="5">
        <v>54.23</v>
      </c>
    </row>
    <row r="2073" s="1" customFormat="1" customHeight="1" spans="1:3">
      <c r="A2073" s="4" t="s">
        <v>61</v>
      </c>
      <c r="B2073" s="4" t="str">
        <f>"202005157010"</f>
        <v>202005157010</v>
      </c>
      <c r="C2073" s="5">
        <v>58.35</v>
      </c>
    </row>
    <row r="2074" s="1" customFormat="1" customHeight="1" spans="1:3">
      <c r="A2074" s="4" t="s">
        <v>61</v>
      </c>
      <c r="B2074" s="4" t="str">
        <f>"202005157011"</f>
        <v>202005157011</v>
      </c>
      <c r="C2074" s="5">
        <v>0</v>
      </c>
    </row>
    <row r="2075" s="1" customFormat="1" customHeight="1" spans="1:3">
      <c r="A2075" s="4" t="s">
        <v>61</v>
      </c>
      <c r="B2075" s="4" t="str">
        <f>"202005157012"</f>
        <v>202005157012</v>
      </c>
      <c r="C2075" s="5">
        <v>48.32</v>
      </c>
    </row>
    <row r="2076" s="1" customFormat="1" customHeight="1" spans="1:3">
      <c r="A2076" s="4" t="s">
        <v>61</v>
      </c>
      <c r="B2076" s="4" t="str">
        <f>"202005157013"</f>
        <v>202005157013</v>
      </c>
      <c r="C2076" s="5">
        <v>50.57</v>
      </c>
    </row>
    <row r="2077" s="1" customFormat="1" customHeight="1" spans="1:3">
      <c r="A2077" s="4" t="s">
        <v>61</v>
      </c>
      <c r="B2077" s="4" t="str">
        <f>"202005157014"</f>
        <v>202005157014</v>
      </c>
      <c r="C2077" s="5">
        <v>54.25</v>
      </c>
    </row>
    <row r="2078" s="1" customFormat="1" customHeight="1" spans="1:3">
      <c r="A2078" s="4" t="s">
        <v>61</v>
      </c>
      <c r="B2078" s="4" t="str">
        <f>"202005157015"</f>
        <v>202005157015</v>
      </c>
      <c r="C2078" s="5">
        <v>63.08</v>
      </c>
    </row>
    <row r="2079" s="1" customFormat="1" customHeight="1" spans="1:3">
      <c r="A2079" s="4" t="s">
        <v>62</v>
      </c>
      <c r="B2079" s="4" t="str">
        <f>"202005167016"</f>
        <v>202005167016</v>
      </c>
      <c r="C2079" s="5">
        <v>66.12</v>
      </c>
    </row>
    <row r="2080" s="1" customFormat="1" customHeight="1" spans="1:3">
      <c r="A2080" s="4" t="s">
        <v>62</v>
      </c>
      <c r="B2080" s="4" t="str">
        <f>"202005167017"</f>
        <v>202005167017</v>
      </c>
      <c r="C2080" s="5">
        <v>67.2</v>
      </c>
    </row>
    <row r="2081" s="1" customFormat="1" customHeight="1" spans="1:3">
      <c r="A2081" s="4" t="s">
        <v>62</v>
      </c>
      <c r="B2081" s="4" t="str">
        <f>"202005167018"</f>
        <v>202005167018</v>
      </c>
      <c r="C2081" s="5">
        <v>78.08</v>
      </c>
    </row>
    <row r="2082" s="1" customFormat="1" customHeight="1" spans="1:3">
      <c r="A2082" s="4" t="s">
        <v>62</v>
      </c>
      <c r="B2082" s="4" t="str">
        <f>"202005167019"</f>
        <v>202005167019</v>
      </c>
      <c r="C2082" s="5">
        <v>74.27</v>
      </c>
    </row>
    <row r="2083" s="1" customFormat="1" customHeight="1" spans="1:3">
      <c r="A2083" s="4" t="s">
        <v>62</v>
      </c>
      <c r="B2083" s="4" t="str">
        <f>"202005167020"</f>
        <v>202005167020</v>
      </c>
      <c r="C2083" s="5">
        <v>67.27</v>
      </c>
    </row>
    <row r="2084" s="1" customFormat="1" customHeight="1" spans="1:3">
      <c r="A2084" s="4" t="s">
        <v>62</v>
      </c>
      <c r="B2084" s="4" t="str">
        <f>"202005167021"</f>
        <v>202005167021</v>
      </c>
      <c r="C2084" s="5">
        <v>68.98</v>
      </c>
    </row>
    <row r="2085" s="1" customFormat="1" customHeight="1" spans="1:3">
      <c r="A2085" s="4" t="s">
        <v>62</v>
      </c>
      <c r="B2085" s="4" t="str">
        <f>"202005167022"</f>
        <v>202005167022</v>
      </c>
      <c r="C2085" s="5">
        <v>0</v>
      </c>
    </row>
    <row r="2086" s="1" customFormat="1" customHeight="1" spans="1:3">
      <c r="A2086" s="4" t="s">
        <v>62</v>
      </c>
      <c r="B2086" s="4" t="str">
        <f>"202005167023"</f>
        <v>202005167023</v>
      </c>
      <c r="C2086" s="5">
        <v>68.66</v>
      </c>
    </row>
    <row r="2087" s="1" customFormat="1" customHeight="1" spans="1:3">
      <c r="A2087" s="4" t="s">
        <v>62</v>
      </c>
      <c r="B2087" s="4" t="str">
        <f>"202005167024"</f>
        <v>202005167024</v>
      </c>
      <c r="C2087" s="5">
        <v>76.93</v>
      </c>
    </row>
    <row r="2088" s="1" customFormat="1" customHeight="1" spans="1:3">
      <c r="A2088" s="4" t="s">
        <v>62</v>
      </c>
      <c r="B2088" s="4" t="str">
        <f>"202005167025"</f>
        <v>202005167025</v>
      </c>
      <c r="C2088" s="5">
        <v>63.33</v>
      </c>
    </row>
    <row r="2089" s="1" customFormat="1" customHeight="1" spans="1:3">
      <c r="A2089" s="4" t="s">
        <v>62</v>
      </c>
      <c r="B2089" s="4" t="str">
        <f>"202005167026"</f>
        <v>202005167026</v>
      </c>
      <c r="C2089" s="5">
        <v>67.97</v>
      </c>
    </row>
    <row r="2090" s="1" customFormat="1" customHeight="1" spans="1:3">
      <c r="A2090" s="4" t="s">
        <v>62</v>
      </c>
      <c r="B2090" s="4" t="str">
        <f>"202005167027"</f>
        <v>202005167027</v>
      </c>
      <c r="C2090" s="5">
        <v>72.35</v>
      </c>
    </row>
    <row r="2091" s="1" customFormat="1" customHeight="1" spans="1:3">
      <c r="A2091" s="4" t="s">
        <v>62</v>
      </c>
      <c r="B2091" s="4" t="str">
        <f>"202005167028"</f>
        <v>202005167028</v>
      </c>
      <c r="C2091" s="5">
        <v>68.16</v>
      </c>
    </row>
    <row r="2092" s="1" customFormat="1" customHeight="1" spans="1:3">
      <c r="A2092" s="4" t="s">
        <v>62</v>
      </c>
      <c r="B2092" s="4" t="str">
        <f>"202005167029"</f>
        <v>202005167029</v>
      </c>
      <c r="C2092" s="5">
        <v>76.54</v>
      </c>
    </row>
    <row r="2093" s="1" customFormat="1" customHeight="1" spans="1:3">
      <c r="A2093" s="4" t="s">
        <v>62</v>
      </c>
      <c r="B2093" s="4" t="str">
        <f>"202005167030"</f>
        <v>202005167030</v>
      </c>
      <c r="C2093" s="5">
        <v>72.55</v>
      </c>
    </row>
    <row r="2094" s="1" customFormat="1" customHeight="1" spans="1:3">
      <c r="A2094" s="4" t="s">
        <v>63</v>
      </c>
      <c r="B2094" s="4" t="str">
        <f>"202005177101"</f>
        <v>202005177101</v>
      </c>
      <c r="C2094" s="5">
        <v>76.84</v>
      </c>
    </row>
    <row r="2095" s="1" customFormat="1" customHeight="1" spans="1:3">
      <c r="A2095" s="4" t="s">
        <v>63</v>
      </c>
      <c r="B2095" s="4" t="str">
        <f>"202005177102"</f>
        <v>202005177102</v>
      </c>
      <c r="C2095" s="5">
        <v>69.04</v>
      </c>
    </row>
    <row r="2096" s="1" customFormat="1" customHeight="1" spans="1:3">
      <c r="A2096" s="4" t="s">
        <v>63</v>
      </c>
      <c r="B2096" s="4" t="str">
        <f>"202005177103"</f>
        <v>202005177103</v>
      </c>
      <c r="C2096" s="5">
        <v>73.89</v>
      </c>
    </row>
    <row r="2097" s="1" customFormat="1" customHeight="1" spans="1:3">
      <c r="A2097" s="4" t="s">
        <v>63</v>
      </c>
      <c r="B2097" s="4" t="str">
        <f>"202005177104"</f>
        <v>202005177104</v>
      </c>
      <c r="C2097" s="5">
        <v>0</v>
      </c>
    </row>
    <row r="2098" s="1" customFormat="1" customHeight="1" spans="1:3">
      <c r="A2098" s="4" t="s">
        <v>63</v>
      </c>
      <c r="B2098" s="4" t="str">
        <f>"202005177105"</f>
        <v>202005177105</v>
      </c>
      <c r="C2098" s="5">
        <v>73.88</v>
      </c>
    </row>
    <row r="2099" s="1" customFormat="1" customHeight="1" spans="1:3">
      <c r="A2099" s="4" t="s">
        <v>63</v>
      </c>
      <c r="B2099" s="4" t="str">
        <f>"202005177106"</f>
        <v>202005177106</v>
      </c>
      <c r="C2099" s="5">
        <v>71.16</v>
      </c>
    </row>
    <row r="2100" s="1" customFormat="1" customHeight="1" spans="1:3">
      <c r="A2100" s="4" t="s">
        <v>63</v>
      </c>
      <c r="B2100" s="4" t="str">
        <f>"202005177107"</f>
        <v>202005177107</v>
      </c>
      <c r="C2100" s="5">
        <v>63.07</v>
      </c>
    </row>
    <row r="2101" s="1" customFormat="1" customHeight="1" spans="1:3">
      <c r="A2101" s="4" t="s">
        <v>63</v>
      </c>
      <c r="B2101" s="4" t="str">
        <f>"202005177108"</f>
        <v>202005177108</v>
      </c>
      <c r="C2101" s="5">
        <v>0</v>
      </c>
    </row>
    <row r="2102" s="1" customFormat="1" customHeight="1" spans="1:3">
      <c r="A2102" s="4" t="s">
        <v>63</v>
      </c>
      <c r="B2102" s="4" t="str">
        <f>"202005177109"</f>
        <v>202005177109</v>
      </c>
      <c r="C2102" s="5">
        <v>74.69</v>
      </c>
    </row>
    <row r="2103" s="1" customFormat="1" customHeight="1" spans="1:3">
      <c r="A2103" s="4" t="s">
        <v>63</v>
      </c>
      <c r="B2103" s="4" t="str">
        <f>"202005177110"</f>
        <v>202005177110</v>
      </c>
      <c r="C2103" s="5">
        <v>69.23</v>
      </c>
    </row>
    <row r="2104" s="1" customFormat="1" customHeight="1" spans="1:3">
      <c r="A2104" s="4" t="s">
        <v>63</v>
      </c>
      <c r="B2104" s="4" t="str">
        <f>"202005177111"</f>
        <v>202005177111</v>
      </c>
      <c r="C2104" s="5">
        <v>68.61</v>
      </c>
    </row>
    <row r="2105" s="1" customFormat="1" customHeight="1" spans="1:3">
      <c r="A2105" s="4" t="s">
        <v>63</v>
      </c>
      <c r="B2105" s="4" t="str">
        <f>"202005177112"</f>
        <v>202005177112</v>
      </c>
      <c r="C2105" s="5">
        <v>64.5</v>
      </c>
    </row>
    <row r="2106" s="1" customFormat="1" customHeight="1" spans="1:3">
      <c r="A2106" s="4" t="s">
        <v>63</v>
      </c>
      <c r="B2106" s="4" t="str">
        <f>"202005177113"</f>
        <v>202005177113</v>
      </c>
      <c r="C2106" s="5">
        <v>65.46</v>
      </c>
    </row>
    <row r="2107" s="1" customFormat="1" customHeight="1" spans="1:3">
      <c r="A2107" s="4" t="s">
        <v>63</v>
      </c>
      <c r="B2107" s="4" t="str">
        <f>"202005177114"</f>
        <v>202005177114</v>
      </c>
      <c r="C2107" s="5">
        <v>70.96</v>
      </c>
    </row>
    <row r="2108" s="1" customFormat="1" customHeight="1" spans="1:3">
      <c r="A2108" s="4" t="s">
        <v>63</v>
      </c>
      <c r="B2108" s="4" t="str">
        <f>"202005177115"</f>
        <v>202005177115</v>
      </c>
      <c r="C2108" s="5">
        <v>73.43</v>
      </c>
    </row>
    <row r="2109" s="1" customFormat="1" customHeight="1" spans="1:3">
      <c r="A2109" s="4" t="s">
        <v>63</v>
      </c>
      <c r="B2109" s="4" t="str">
        <f>"202005177116"</f>
        <v>202005177116</v>
      </c>
      <c r="C2109" s="5">
        <v>72.04</v>
      </c>
    </row>
    <row r="2110" s="1" customFormat="1" customHeight="1" spans="1:3">
      <c r="A2110" s="4" t="s">
        <v>63</v>
      </c>
      <c r="B2110" s="4" t="str">
        <f>"202005177117"</f>
        <v>202005177117</v>
      </c>
      <c r="C2110" s="5">
        <v>63.47</v>
      </c>
    </row>
    <row r="2111" s="1" customFormat="1" customHeight="1" spans="1:3">
      <c r="A2111" s="4" t="s">
        <v>63</v>
      </c>
      <c r="B2111" s="4" t="str">
        <f>"202005177118"</f>
        <v>202005177118</v>
      </c>
      <c r="C2111" s="5">
        <v>67.15</v>
      </c>
    </row>
    <row r="2112" s="1" customFormat="1" customHeight="1" spans="1:3">
      <c r="A2112" s="4" t="s">
        <v>63</v>
      </c>
      <c r="B2112" s="4" t="str">
        <f>"202005177119"</f>
        <v>202005177119</v>
      </c>
      <c r="C2112" s="5">
        <v>77.27</v>
      </c>
    </row>
    <row r="2113" s="1" customFormat="1" customHeight="1" spans="1:3">
      <c r="A2113" s="4" t="s">
        <v>63</v>
      </c>
      <c r="B2113" s="4" t="str">
        <f>"202005177120"</f>
        <v>202005177120</v>
      </c>
      <c r="C2113" s="5">
        <v>72.97</v>
      </c>
    </row>
    <row r="2114" s="1" customFormat="1" customHeight="1" spans="1:3">
      <c r="A2114" s="4" t="s">
        <v>63</v>
      </c>
      <c r="B2114" s="4" t="str">
        <f>"202005177121"</f>
        <v>202005177121</v>
      </c>
      <c r="C2114" s="5">
        <v>78.31</v>
      </c>
    </row>
    <row r="2115" s="1" customFormat="1" customHeight="1" spans="1:3">
      <c r="A2115" s="4" t="s">
        <v>63</v>
      </c>
      <c r="B2115" s="4" t="str">
        <f>"202005177122"</f>
        <v>202005177122</v>
      </c>
      <c r="C2115" s="5">
        <v>72.51</v>
      </c>
    </row>
    <row r="2116" s="1" customFormat="1" customHeight="1" spans="1:3">
      <c r="A2116" s="4" t="s">
        <v>63</v>
      </c>
      <c r="B2116" s="4" t="str">
        <f>"202005177123"</f>
        <v>202005177123</v>
      </c>
      <c r="C2116" s="5">
        <v>68.46</v>
      </c>
    </row>
    <row r="2117" s="1" customFormat="1" customHeight="1" spans="1:3">
      <c r="A2117" s="4" t="s">
        <v>63</v>
      </c>
      <c r="B2117" s="4" t="str">
        <f>"202005177124"</f>
        <v>202005177124</v>
      </c>
      <c r="C2117" s="5">
        <v>72.74</v>
      </c>
    </row>
    <row r="2118" s="1" customFormat="1" customHeight="1" spans="1:3">
      <c r="A2118" s="4" t="s">
        <v>64</v>
      </c>
      <c r="B2118" s="4" t="str">
        <f>"202005247125"</f>
        <v>202005247125</v>
      </c>
      <c r="C2118" s="5">
        <v>66.83</v>
      </c>
    </row>
    <row r="2119" s="1" customFormat="1" customHeight="1" spans="1:3">
      <c r="A2119" s="4" t="s">
        <v>64</v>
      </c>
      <c r="B2119" s="4" t="str">
        <f>"202005247126"</f>
        <v>202005247126</v>
      </c>
      <c r="C2119" s="5">
        <v>66.08</v>
      </c>
    </row>
    <row r="2120" s="1" customFormat="1" customHeight="1" spans="1:3">
      <c r="A2120" s="4" t="s">
        <v>64</v>
      </c>
      <c r="B2120" s="4" t="str">
        <f>"202005247127"</f>
        <v>202005247127</v>
      </c>
      <c r="C2120" s="5">
        <v>0</v>
      </c>
    </row>
    <row r="2121" s="1" customFormat="1" customHeight="1" spans="1:3">
      <c r="A2121" s="4" t="s">
        <v>64</v>
      </c>
      <c r="B2121" s="4" t="str">
        <f>"202005247128"</f>
        <v>202005247128</v>
      </c>
      <c r="C2121" s="5">
        <v>71.66</v>
      </c>
    </row>
    <row r="2122" s="1" customFormat="1" customHeight="1" spans="1:3">
      <c r="A2122" s="4" t="s">
        <v>64</v>
      </c>
      <c r="B2122" s="4" t="str">
        <f>"202005247129"</f>
        <v>202005247129</v>
      </c>
      <c r="C2122" s="5">
        <v>69.24</v>
      </c>
    </row>
    <row r="2123" s="1" customFormat="1" customHeight="1" spans="1:3">
      <c r="A2123" s="4" t="s">
        <v>64</v>
      </c>
      <c r="B2123" s="4" t="str">
        <f>"202005247130"</f>
        <v>202005247130</v>
      </c>
      <c r="C2123" s="5">
        <v>0</v>
      </c>
    </row>
    <row r="2124" s="1" customFormat="1" customHeight="1" spans="1:3">
      <c r="A2124" s="4" t="s">
        <v>65</v>
      </c>
      <c r="B2124" s="4" t="str">
        <f>"202005187201"</f>
        <v>202005187201</v>
      </c>
      <c r="C2124" s="5">
        <v>46.99</v>
      </c>
    </row>
    <row r="2125" s="1" customFormat="1" customHeight="1" spans="1:3">
      <c r="A2125" s="4" t="s">
        <v>65</v>
      </c>
      <c r="B2125" s="4" t="str">
        <f>"202005187202"</f>
        <v>202005187202</v>
      </c>
      <c r="C2125" s="5">
        <v>61</v>
      </c>
    </row>
    <row r="2126" s="1" customFormat="1" customHeight="1" spans="1:3">
      <c r="A2126" s="4" t="s">
        <v>65</v>
      </c>
      <c r="B2126" s="4" t="str">
        <f>"202005187203"</f>
        <v>202005187203</v>
      </c>
      <c r="C2126" s="5">
        <v>62.81</v>
      </c>
    </row>
    <row r="2127" s="1" customFormat="1" customHeight="1" spans="1:3">
      <c r="A2127" s="4" t="s">
        <v>65</v>
      </c>
      <c r="B2127" s="4" t="str">
        <f>"202005187204"</f>
        <v>202005187204</v>
      </c>
      <c r="C2127" s="5">
        <v>49.27</v>
      </c>
    </row>
    <row r="2128" s="1" customFormat="1" customHeight="1" spans="1:3">
      <c r="A2128" s="4" t="s">
        <v>65</v>
      </c>
      <c r="B2128" s="4" t="str">
        <f>"202005187205"</f>
        <v>202005187205</v>
      </c>
      <c r="C2128" s="5">
        <v>54.02</v>
      </c>
    </row>
    <row r="2129" s="1" customFormat="1" customHeight="1" spans="1:3">
      <c r="A2129" s="4" t="s">
        <v>65</v>
      </c>
      <c r="B2129" s="4" t="str">
        <f>"202005187206"</f>
        <v>202005187206</v>
      </c>
      <c r="C2129" s="5">
        <v>67.98</v>
      </c>
    </row>
    <row r="2130" s="1" customFormat="1" customHeight="1" spans="1:3">
      <c r="A2130" s="4" t="s">
        <v>65</v>
      </c>
      <c r="B2130" s="4" t="str">
        <f>"202005187207"</f>
        <v>202005187207</v>
      </c>
      <c r="C2130" s="5">
        <v>57.55</v>
      </c>
    </row>
    <row r="2131" s="1" customFormat="1" customHeight="1" spans="1:3">
      <c r="A2131" s="4" t="s">
        <v>65</v>
      </c>
      <c r="B2131" s="4" t="str">
        <f>"202005187208"</f>
        <v>202005187208</v>
      </c>
      <c r="C2131" s="5">
        <v>62.2</v>
      </c>
    </row>
    <row r="2132" s="1" customFormat="1" customHeight="1" spans="1:3">
      <c r="A2132" s="4" t="s">
        <v>65</v>
      </c>
      <c r="B2132" s="4" t="str">
        <f>"202005187209"</f>
        <v>202005187209</v>
      </c>
      <c r="C2132" s="5">
        <v>53.86</v>
      </c>
    </row>
    <row r="2133" s="1" customFormat="1" customHeight="1" spans="1:3">
      <c r="A2133" s="4" t="s">
        <v>65</v>
      </c>
      <c r="B2133" s="4" t="str">
        <f>"202005187210"</f>
        <v>202005187210</v>
      </c>
      <c r="C2133" s="5">
        <v>51.94</v>
      </c>
    </row>
    <row r="2134" s="1" customFormat="1" customHeight="1" spans="1:3">
      <c r="A2134" s="4" t="s">
        <v>65</v>
      </c>
      <c r="B2134" s="4" t="str">
        <f>"202005187211"</f>
        <v>202005187211</v>
      </c>
      <c r="C2134" s="5">
        <v>55.37</v>
      </c>
    </row>
    <row r="2135" s="1" customFormat="1" customHeight="1" spans="1:3">
      <c r="A2135" s="4" t="s">
        <v>65</v>
      </c>
      <c r="B2135" s="4" t="str">
        <f>"202005187212"</f>
        <v>202005187212</v>
      </c>
      <c r="C2135" s="5">
        <v>44.67</v>
      </c>
    </row>
    <row r="2136" s="1" customFormat="1" customHeight="1" spans="1:3">
      <c r="A2136" s="4" t="s">
        <v>65</v>
      </c>
      <c r="B2136" s="4" t="str">
        <f>"202005187213"</f>
        <v>202005187213</v>
      </c>
      <c r="C2136" s="5">
        <v>63.14</v>
      </c>
    </row>
    <row r="2137" s="1" customFormat="1" customHeight="1" spans="1:3">
      <c r="A2137" s="4" t="s">
        <v>65</v>
      </c>
      <c r="B2137" s="4" t="str">
        <f>"202005187214"</f>
        <v>202005187214</v>
      </c>
      <c r="C2137" s="5">
        <v>62.16</v>
      </c>
    </row>
    <row r="2138" s="1" customFormat="1" customHeight="1" spans="1:3">
      <c r="A2138" s="4" t="s">
        <v>65</v>
      </c>
      <c r="B2138" s="4" t="str">
        <f>"202005187215"</f>
        <v>202005187215</v>
      </c>
      <c r="C2138" s="5">
        <v>32.1</v>
      </c>
    </row>
    <row r="2139" s="1" customFormat="1" customHeight="1" spans="1:3">
      <c r="A2139" s="4" t="s">
        <v>65</v>
      </c>
      <c r="B2139" s="4" t="str">
        <f>"202005187216"</f>
        <v>202005187216</v>
      </c>
      <c r="C2139" s="5">
        <v>65.38</v>
      </c>
    </row>
    <row r="2140" s="1" customFormat="1" customHeight="1" spans="1:3">
      <c r="A2140" s="4" t="s">
        <v>65</v>
      </c>
      <c r="B2140" s="4" t="str">
        <f>"202005187217"</f>
        <v>202005187217</v>
      </c>
      <c r="C2140" s="5">
        <v>69.77</v>
      </c>
    </row>
    <row r="2141" s="1" customFormat="1" customHeight="1" spans="1:3">
      <c r="A2141" s="4" t="s">
        <v>65</v>
      </c>
      <c r="B2141" s="4" t="str">
        <f>"202005187218"</f>
        <v>202005187218</v>
      </c>
      <c r="C2141" s="5">
        <v>54.42</v>
      </c>
    </row>
    <row r="2142" s="1" customFormat="1" customHeight="1" spans="1:3">
      <c r="A2142" s="4" t="s">
        <v>65</v>
      </c>
      <c r="B2142" s="4" t="str">
        <f>"202005187219"</f>
        <v>202005187219</v>
      </c>
      <c r="C2142" s="5">
        <v>55.63</v>
      </c>
    </row>
    <row r="2143" s="1" customFormat="1" customHeight="1" spans="1:3">
      <c r="A2143" s="4" t="s">
        <v>65</v>
      </c>
      <c r="B2143" s="4" t="str">
        <f>"202005187220"</f>
        <v>202005187220</v>
      </c>
      <c r="C2143" s="5">
        <v>46.8</v>
      </c>
    </row>
    <row r="2144" s="1" customFormat="1" customHeight="1" spans="1:3">
      <c r="A2144" s="4" t="s">
        <v>65</v>
      </c>
      <c r="B2144" s="4" t="str">
        <f>"202005187221"</f>
        <v>202005187221</v>
      </c>
      <c r="C2144" s="5">
        <v>45.02</v>
      </c>
    </row>
    <row r="2145" s="1" customFormat="1" customHeight="1" spans="1:3">
      <c r="A2145" s="4" t="s">
        <v>65</v>
      </c>
      <c r="B2145" s="4" t="str">
        <f>"202005187222"</f>
        <v>202005187222</v>
      </c>
      <c r="C2145" s="5">
        <v>56.62</v>
      </c>
    </row>
    <row r="2146" s="1" customFormat="1" customHeight="1" spans="1:3">
      <c r="A2146" s="4" t="s">
        <v>66</v>
      </c>
      <c r="B2146" s="4" t="str">
        <f>"202005547223"</f>
        <v>202005547223</v>
      </c>
      <c r="C2146" s="5">
        <v>68.31</v>
      </c>
    </row>
    <row r="2147" s="1" customFormat="1" customHeight="1" spans="1:3">
      <c r="A2147" s="4" t="s">
        <v>66</v>
      </c>
      <c r="B2147" s="4" t="str">
        <f>"202005547224"</f>
        <v>202005547224</v>
      </c>
      <c r="C2147" s="5">
        <v>54.78</v>
      </c>
    </row>
    <row r="2148" s="1" customFormat="1" customHeight="1" spans="1:3">
      <c r="A2148" s="4" t="s">
        <v>66</v>
      </c>
      <c r="B2148" s="4" t="str">
        <f>"202005547225"</f>
        <v>202005547225</v>
      </c>
      <c r="C2148" s="5">
        <v>53.9</v>
      </c>
    </row>
    <row r="2149" s="1" customFormat="1" customHeight="1" spans="1:3">
      <c r="A2149" s="4" t="s">
        <v>66</v>
      </c>
      <c r="B2149" s="4" t="str">
        <f>"202005547226"</f>
        <v>202005547226</v>
      </c>
      <c r="C2149" s="5">
        <v>60.4</v>
      </c>
    </row>
    <row r="2150" s="1" customFormat="1" customHeight="1" spans="1:3">
      <c r="A2150" s="4" t="s">
        <v>66</v>
      </c>
      <c r="B2150" s="4" t="str">
        <f>"202005547227"</f>
        <v>202005547227</v>
      </c>
      <c r="C2150" s="5">
        <v>60.42</v>
      </c>
    </row>
    <row r="2151" s="1" customFormat="1" customHeight="1" spans="1:3">
      <c r="A2151" s="4" t="s">
        <v>66</v>
      </c>
      <c r="B2151" s="4" t="str">
        <f>"202005547228"</f>
        <v>202005547228</v>
      </c>
      <c r="C2151" s="5">
        <v>59.8</v>
      </c>
    </row>
    <row r="2152" s="1" customFormat="1" customHeight="1" spans="1:3">
      <c r="A2152" s="4" t="s">
        <v>66</v>
      </c>
      <c r="B2152" s="4" t="str">
        <f>"202005547229"</f>
        <v>202005547229</v>
      </c>
      <c r="C2152" s="5">
        <v>39.55</v>
      </c>
    </row>
    <row r="2153" s="1" customFormat="1" customHeight="1" spans="1:3">
      <c r="A2153" s="4" t="s">
        <v>66</v>
      </c>
      <c r="B2153" s="4" t="str">
        <f>"202005547230"</f>
        <v>202005547230</v>
      </c>
      <c r="C2153" s="5">
        <v>52.23</v>
      </c>
    </row>
    <row r="2154" s="1" customFormat="1" customHeight="1" spans="1:3">
      <c r="A2154" s="4" t="s">
        <v>67</v>
      </c>
      <c r="B2154" s="4" t="str">
        <f>"202005197301"</f>
        <v>202005197301</v>
      </c>
      <c r="C2154" s="5">
        <v>49.21</v>
      </c>
    </row>
    <row r="2155" s="1" customFormat="1" customHeight="1" spans="1:3">
      <c r="A2155" s="4" t="s">
        <v>67</v>
      </c>
      <c r="B2155" s="4" t="str">
        <f>"202005197302"</f>
        <v>202005197302</v>
      </c>
      <c r="C2155" s="5">
        <v>43.44</v>
      </c>
    </row>
    <row r="2156" s="1" customFormat="1" customHeight="1" spans="1:3">
      <c r="A2156" s="4" t="s">
        <v>67</v>
      </c>
      <c r="B2156" s="4" t="str">
        <f>"202005197303"</f>
        <v>202005197303</v>
      </c>
      <c r="C2156" s="5">
        <v>0</v>
      </c>
    </row>
    <row r="2157" s="1" customFormat="1" customHeight="1" spans="1:3">
      <c r="A2157" s="4" t="s">
        <v>67</v>
      </c>
      <c r="B2157" s="4" t="str">
        <f>"202005197304"</f>
        <v>202005197304</v>
      </c>
      <c r="C2157" s="5">
        <v>25.76</v>
      </c>
    </row>
    <row r="2158" s="1" customFormat="1" customHeight="1" spans="1:3">
      <c r="A2158" s="4" t="s">
        <v>67</v>
      </c>
      <c r="B2158" s="4" t="str">
        <f>"202005197305"</f>
        <v>202005197305</v>
      </c>
      <c r="C2158" s="5">
        <v>44.57</v>
      </c>
    </row>
    <row r="2159" s="1" customFormat="1" customHeight="1" spans="1:3">
      <c r="A2159" s="4" t="s">
        <v>67</v>
      </c>
      <c r="B2159" s="4" t="str">
        <f>"202005197306"</f>
        <v>202005197306</v>
      </c>
      <c r="C2159" s="5">
        <v>55.17</v>
      </c>
    </row>
    <row r="2160" s="1" customFormat="1" customHeight="1" spans="1:3">
      <c r="A2160" s="4" t="s">
        <v>67</v>
      </c>
      <c r="B2160" s="4" t="str">
        <f>"202005197307"</f>
        <v>202005197307</v>
      </c>
      <c r="C2160" s="5">
        <v>51.35</v>
      </c>
    </row>
    <row r="2161" s="1" customFormat="1" customHeight="1" spans="1:3">
      <c r="A2161" s="4" t="s">
        <v>67</v>
      </c>
      <c r="B2161" s="4" t="str">
        <f>"202005197308"</f>
        <v>202005197308</v>
      </c>
      <c r="C2161" s="5">
        <v>54.04</v>
      </c>
    </row>
    <row r="2162" s="1" customFormat="1" customHeight="1" spans="1:3">
      <c r="A2162" s="4" t="s">
        <v>67</v>
      </c>
      <c r="B2162" s="4" t="str">
        <f>"202005197309"</f>
        <v>202005197309</v>
      </c>
      <c r="C2162" s="5">
        <v>32.14</v>
      </c>
    </row>
    <row r="2163" s="1" customFormat="1" customHeight="1" spans="1:3">
      <c r="A2163" s="4" t="s">
        <v>67</v>
      </c>
      <c r="B2163" s="4" t="str">
        <f>"202005197310"</f>
        <v>202005197310</v>
      </c>
      <c r="C2163" s="5">
        <v>53.93</v>
      </c>
    </row>
    <row r="2164" s="1" customFormat="1" customHeight="1" spans="1:3">
      <c r="A2164" s="4" t="s">
        <v>67</v>
      </c>
      <c r="B2164" s="4" t="str">
        <f>"202005197311"</f>
        <v>202005197311</v>
      </c>
      <c r="C2164" s="5">
        <v>43.22</v>
      </c>
    </row>
    <row r="2165" s="1" customFormat="1" customHeight="1" spans="1:3">
      <c r="A2165" s="4" t="s">
        <v>67</v>
      </c>
      <c r="B2165" s="4" t="str">
        <f>"202005197312"</f>
        <v>202005197312</v>
      </c>
      <c r="C2165" s="5">
        <v>54.43</v>
      </c>
    </row>
    <row r="2166" s="1" customFormat="1" customHeight="1" spans="1:3">
      <c r="A2166" s="4" t="s">
        <v>67</v>
      </c>
      <c r="B2166" s="4" t="str">
        <f>"202005197313"</f>
        <v>202005197313</v>
      </c>
      <c r="C2166" s="5">
        <v>53.69</v>
      </c>
    </row>
    <row r="2167" s="1" customFormat="1" customHeight="1" spans="1:3">
      <c r="A2167" s="4" t="s">
        <v>67</v>
      </c>
      <c r="B2167" s="4" t="str">
        <f>"202005197314"</f>
        <v>202005197314</v>
      </c>
      <c r="C2167" s="5">
        <v>57.49</v>
      </c>
    </row>
    <row r="2168" s="1" customFormat="1" customHeight="1" spans="1:3">
      <c r="A2168" s="4" t="s">
        <v>67</v>
      </c>
      <c r="B2168" s="4" t="str">
        <f>"202005197315"</f>
        <v>202005197315</v>
      </c>
      <c r="C2168" s="5">
        <v>61.52</v>
      </c>
    </row>
    <row r="2169" s="1" customFormat="1" customHeight="1" spans="1:3">
      <c r="A2169" s="4" t="s">
        <v>67</v>
      </c>
      <c r="B2169" s="4" t="str">
        <f>"202005197316"</f>
        <v>202005197316</v>
      </c>
      <c r="C2169" s="5">
        <v>57.78</v>
      </c>
    </row>
    <row r="2170" s="1" customFormat="1" customHeight="1" spans="1:3">
      <c r="A2170" s="4" t="s">
        <v>67</v>
      </c>
      <c r="B2170" s="4" t="str">
        <f>"202005197317"</f>
        <v>202005197317</v>
      </c>
      <c r="C2170" s="5">
        <v>54.12</v>
      </c>
    </row>
    <row r="2171" s="1" customFormat="1" customHeight="1" spans="1:3">
      <c r="A2171" s="4" t="s">
        <v>67</v>
      </c>
      <c r="B2171" s="4" t="str">
        <f>"202005197318"</f>
        <v>202005197318</v>
      </c>
      <c r="C2171" s="5">
        <v>38.27</v>
      </c>
    </row>
    <row r="2172" s="1" customFormat="1" customHeight="1" spans="1:3">
      <c r="A2172" s="4" t="s">
        <v>67</v>
      </c>
      <c r="B2172" s="4" t="str">
        <f>"202005197319"</f>
        <v>202005197319</v>
      </c>
      <c r="C2172" s="5">
        <v>60.45</v>
      </c>
    </row>
    <row r="2173" s="1" customFormat="1" customHeight="1" spans="1:3">
      <c r="A2173" s="4" t="s">
        <v>67</v>
      </c>
      <c r="B2173" s="4" t="str">
        <f>"202005197320"</f>
        <v>202005197320</v>
      </c>
      <c r="C2173" s="5">
        <v>63.59</v>
      </c>
    </row>
    <row r="2174" s="1" customFormat="1" customHeight="1" spans="1:3">
      <c r="A2174" s="4" t="s">
        <v>68</v>
      </c>
      <c r="B2174" s="4" t="str">
        <f>"202005367321"</f>
        <v>202005367321</v>
      </c>
      <c r="C2174" s="5">
        <v>62.69</v>
      </c>
    </row>
    <row r="2175" s="1" customFormat="1" customHeight="1" spans="1:3">
      <c r="A2175" s="4" t="s">
        <v>68</v>
      </c>
      <c r="B2175" s="4" t="str">
        <f>"202005367322"</f>
        <v>202005367322</v>
      </c>
      <c r="C2175" s="5">
        <v>39.08</v>
      </c>
    </row>
    <row r="2176" s="1" customFormat="1" customHeight="1" spans="1:3">
      <c r="A2176" s="4" t="s">
        <v>68</v>
      </c>
      <c r="B2176" s="4" t="str">
        <f>"202005367323"</f>
        <v>202005367323</v>
      </c>
      <c r="C2176" s="5">
        <v>57.02</v>
      </c>
    </row>
    <row r="2177" s="1" customFormat="1" customHeight="1" spans="1:3">
      <c r="A2177" s="4" t="s">
        <v>68</v>
      </c>
      <c r="B2177" s="4" t="str">
        <f>"202005367324"</f>
        <v>202005367324</v>
      </c>
      <c r="C2177" s="5">
        <v>51.37</v>
      </c>
    </row>
    <row r="2178" s="1" customFormat="1" customHeight="1" spans="1:3">
      <c r="A2178" s="4" t="s">
        <v>68</v>
      </c>
      <c r="B2178" s="4" t="str">
        <f>"202005367325"</f>
        <v>202005367325</v>
      </c>
      <c r="C2178" s="5">
        <v>49.3</v>
      </c>
    </row>
    <row r="2179" s="1" customFormat="1" customHeight="1" spans="1:3">
      <c r="A2179" s="4" t="s">
        <v>68</v>
      </c>
      <c r="B2179" s="4" t="str">
        <f>"202005367326"</f>
        <v>202005367326</v>
      </c>
      <c r="C2179" s="5">
        <v>67.49</v>
      </c>
    </row>
    <row r="2180" s="1" customFormat="1" customHeight="1" spans="1:3">
      <c r="A2180" s="4" t="s">
        <v>68</v>
      </c>
      <c r="B2180" s="4" t="str">
        <f>"202005367327"</f>
        <v>202005367327</v>
      </c>
      <c r="C2180" s="5">
        <v>65.66</v>
      </c>
    </row>
    <row r="2181" s="1" customFormat="1" customHeight="1" spans="1:3">
      <c r="A2181" s="4" t="s">
        <v>68</v>
      </c>
      <c r="B2181" s="4" t="str">
        <f>"202005367328"</f>
        <v>202005367328</v>
      </c>
      <c r="C2181" s="5">
        <v>66.95</v>
      </c>
    </row>
    <row r="2182" s="1" customFormat="1" customHeight="1" spans="1:3">
      <c r="A2182" s="4" t="s">
        <v>68</v>
      </c>
      <c r="B2182" s="4" t="str">
        <f>"202005367329"</f>
        <v>202005367329</v>
      </c>
      <c r="C2182" s="5">
        <v>53.32</v>
      </c>
    </row>
    <row r="2183" s="1" customFormat="1" customHeight="1" spans="1:3">
      <c r="A2183" s="4" t="s">
        <v>68</v>
      </c>
      <c r="B2183" s="4" t="str">
        <f>"202005367330"</f>
        <v>202005367330</v>
      </c>
      <c r="C2183" s="5">
        <v>66.32</v>
      </c>
    </row>
    <row r="2184" s="1" customFormat="1" customHeight="1" spans="1:3">
      <c r="A2184" s="4" t="s">
        <v>69</v>
      </c>
      <c r="B2184" s="4" t="str">
        <f>"202005207401"</f>
        <v>202005207401</v>
      </c>
      <c r="C2184" s="5">
        <v>74.15</v>
      </c>
    </row>
    <row r="2185" s="1" customFormat="1" customHeight="1" spans="1:3">
      <c r="A2185" s="4" t="s">
        <v>69</v>
      </c>
      <c r="B2185" s="4" t="str">
        <f>"202005207402"</f>
        <v>202005207402</v>
      </c>
      <c r="C2185" s="5">
        <v>63.31</v>
      </c>
    </row>
    <row r="2186" s="1" customFormat="1" customHeight="1" spans="1:3">
      <c r="A2186" s="4" t="s">
        <v>69</v>
      </c>
      <c r="B2186" s="4" t="str">
        <f>"202005207403"</f>
        <v>202005207403</v>
      </c>
      <c r="C2186" s="5">
        <v>77.46</v>
      </c>
    </row>
    <row r="2187" s="1" customFormat="1" customHeight="1" spans="1:3">
      <c r="A2187" s="4" t="s">
        <v>69</v>
      </c>
      <c r="B2187" s="4" t="str">
        <f>"202005207404"</f>
        <v>202005207404</v>
      </c>
      <c r="C2187" s="5">
        <v>67.38</v>
      </c>
    </row>
    <row r="2188" s="1" customFormat="1" customHeight="1" spans="1:3">
      <c r="A2188" s="4" t="s">
        <v>69</v>
      </c>
      <c r="B2188" s="4" t="str">
        <f>"202005207405"</f>
        <v>202005207405</v>
      </c>
      <c r="C2188" s="5">
        <v>56.36</v>
      </c>
    </row>
    <row r="2189" s="1" customFormat="1" customHeight="1" spans="1:3">
      <c r="A2189" s="4" t="s">
        <v>69</v>
      </c>
      <c r="B2189" s="4" t="str">
        <f>"202005207406"</f>
        <v>202005207406</v>
      </c>
      <c r="C2189" s="5">
        <v>0</v>
      </c>
    </row>
    <row r="2190" s="1" customFormat="1" customHeight="1" spans="1:3">
      <c r="A2190" s="4" t="s">
        <v>69</v>
      </c>
      <c r="B2190" s="4" t="str">
        <f>"202005207407"</f>
        <v>202005207407</v>
      </c>
      <c r="C2190" s="5">
        <v>74.39</v>
      </c>
    </row>
    <row r="2191" s="1" customFormat="1" customHeight="1" spans="1:3">
      <c r="A2191" s="4" t="s">
        <v>69</v>
      </c>
      <c r="B2191" s="4" t="str">
        <f>"202005207408"</f>
        <v>202005207408</v>
      </c>
      <c r="C2191" s="5">
        <v>76.69</v>
      </c>
    </row>
    <row r="2192" s="1" customFormat="1" customHeight="1" spans="1:3">
      <c r="A2192" s="4" t="s">
        <v>69</v>
      </c>
      <c r="B2192" s="4" t="str">
        <f>"202005207409"</f>
        <v>202005207409</v>
      </c>
      <c r="C2192" s="5">
        <v>55.68</v>
      </c>
    </row>
    <row r="2193" s="1" customFormat="1" customHeight="1" spans="1:3">
      <c r="A2193" s="4" t="s">
        <v>69</v>
      </c>
      <c r="B2193" s="4" t="str">
        <f>"202005207410"</f>
        <v>202005207410</v>
      </c>
      <c r="C2193" s="5">
        <v>60.12</v>
      </c>
    </row>
    <row r="2194" s="1" customFormat="1" customHeight="1" spans="1:3">
      <c r="A2194" s="4" t="s">
        <v>69</v>
      </c>
      <c r="B2194" s="4" t="str">
        <f>"202005207411"</f>
        <v>202005207411</v>
      </c>
      <c r="C2194" s="5">
        <v>66.26</v>
      </c>
    </row>
    <row r="2195" s="1" customFormat="1" customHeight="1" spans="1:3">
      <c r="A2195" s="4" t="s">
        <v>69</v>
      </c>
      <c r="B2195" s="4" t="str">
        <f>"202005207412"</f>
        <v>202005207412</v>
      </c>
      <c r="C2195" s="5">
        <v>72.81</v>
      </c>
    </row>
    <row r="2196" s="1" customFormat="1" customHeight="1" spans="1:3">
      <c r="A2196" s="4" t="s">
        <v>69</v>
      </c>
      <c r="B2196" s="4" t="str">
        <f>"202005207413"</f>
        <v>202005207413</v>
      </c>
      <c r="C2196" s="5">
        <v>67.62</v>
      </c>
    </row>
    <row r="2197" s="1" customFormat="1" customHeight="1" spans="1:3">
      <c r="A2197" s="4" t="s">
        <v>69</v>
      </c>
      <c r="B2197" s="4" t="str">
        <f>"202005207414"</f>
        <v>202005207414</v>
      </c>
      <c r="C2197" s="5">
        <v>69.31</v>
      </c>
    </row>
    <row r="2198" s="1" customFormat="1" customHeight="1" spans="1:3">
      <c r="A2198" s="4" t="s">
        <v>69</v>
      </c>
      <c r="B2198" s="4" t="str">
        <f>"202005207415"</f>
        <v>202005207415</v>
      </c>
      <c r="C2198" s="5">
        <v>58.37</v>
      </c>
    </row>
    <row r="2199" s="1" customFormat="1" customHeight="1" spans="1:3">
      <c r="A2199" s="4" t="s">
        <v>69</v>
      </c>
      <c r="B2199" s="4" t="str">
        <f>"202005207416"</f>
        <v>202005207416</v>
      </c>
      <c r="C2199" s="5">
        <v>60.93</v>
      </c>
    </row>
    <row r="2200" s="1" customFormat="1" customHeight="1" spans="1:3">
      <c r="A2200" s="4" t="s">
        <v>69</v>
      </c>
      <c r="B2200" s="4" t="str">
        <f>"202005207417"</f>
        <v>202005207417</v>
      </c>
      <c r="C2200" s="5">
        <v>66.61</v>
      </c>
    </row>
    <row r="2201" s="1" customFormat="1" customHeight="1" spans="1:3">
      <c r="A2201" s="4" t="s">
        <v>69</v>
      </c>
      <c r="B2201" s="4" t="str">
        <f>"202005207418"</f>
        <v>202005207418</v>
      </c>
      <c r="C2201" s="5">
        <v>63.27</v>
      </c>
    </row>
    <row r="2202" s="1" customFormat="1" customHeight="1" spans="1:3">
      <c r="A2202" s="4" t="s">
        <v>69</v>
      </c>
      <c r="B2202" s="4" t="str">
        <f>"202005207419"</f>
        <v>202005207419</v>
      </c>
      <c r="C2202" s="5">
        <v>78.55</v>
      </c>
    </row>
    <row r="2203" s="1" customFormat="1" customHeight="1" spans="1:3">
      <c r="A2203" s="4" t="s">
        <v>69</v>
      </c>
      <c r="B2203" s="4" t="str">
        <f>"202005207420"</f>
        <v>202005207420</v>
      </c>
      <c r="C2203" s="5">
        <v>65.82</v>
      </c>
    </row>
    <row r="2204" s="1" customFormat="1" customHeight="1" spans="1:3">
      <c r="A2204" s="4" t="s">
        <v>69</v>
      </c>
      <c r="B2204" s="4" t="str">
        <f>"202005207421"</f>
        <v>202005207421</v>
      </c>
      <c r="C2204" s="5">
        <v>70.28</v>
      </c>
    </row>
    <row r="2205" s="1" customFormat="1" customHeight="1" spans="1:3">
      <c r="A2205" s="4" t="s">
        <v>70</v>
      </c>
      <c r="B2205" s="4" t="str">
        <f>"202005287422"</f>
        <v>202005287422</v>
      </c>
      <c r="C2205" s="5">
        <v>60.99</v>
      </c>
    </row>
    <row r="2206" s="1" customFormat="1" customHeight="1" spans="1:3">
      <c r="A2206" s="4" t="s">
        <v>70</v>
      </c>
      <c r="B2206" s="4" t="str">
        <f>"202005287423"</f>
        <v>202005287423</v>
      </c>
      <c r="C2206" s="5">
        <v>66.46</v>
      </c>
    </row>
    <row r="2207" s="1" customFormat="1" customHeight="1" spans="1:3">
      <c r="A2207" s="4" t="s">
        <v>70</v>
      </c>
      <c r="B2207" s="4" t="str">
        <f>"202005287424"</f>
        <v>202005287424</v>
      </c>
      <c r="C2207" s="5">
        <v>60.37</v>
      </c>
    </row>
    <row r="2208" s="1" customFormat="1" customHeight="1" spans="1:3">
      <c r="A2208" s="4" t="s">
        <v>70</v>
      </c>
      <c r="B2208" s="4" t="str">
        <f>"202005287425"</f>
        <v>202005287425</v>
      </c>
      <c r="C2208" s="5">
        <v>0</v>
      </c>
    </row>
    <row r="2209" s="1" customFormat="1" customHeight="1" spans="1:3">
      <c r="A2209" s="4" t="s">
        <v>70</v>
      </c>
      <c r="B2209" s="4" t="str">
        <f>"202005287426"</f>
        <v>202005287426</v>
      </c>
      <c r="C2209" s="5">
        <v>60.58</v>
      </c>
    </row>
    <row r="2210" s="1" customFormat="1" customHeight="1" spans="1:3">
      <c r="A2210" s="4" t="s">
        <v>70</v>
      </c>
      <c r="B2210" s="4" t="str">
        <f>"202005287427"</f>
        <v>202005287427</v>
      </c>
      <c r="C2210" s="5">
        <v>57.49</v>
      </c>
    </row>
    <row r="2211" s="1" customFormat="1" customHeight="1" spans="1:3">
      <c r="A2211" s="4" t="s">
        <v>70</v>
      </c>
      <c r="B2211" s="4" t="str">
        <f>"202005287428"</f>
        <v>202005287428</v>
      </c>
      <c r="C2211" s="5">
        <v>61.28</v>
      </c>
    </row>
    <row r="2212" s="1" customFormat="1" customHeight="1" spans="1:3">
      <c r="A2212" s="4" t="s">
        <v>70</v>
      </c>
      <c r="B2212" s="4" t="str">
        <f>"202005287429"</f>
        <v>202005287429</v>
      </c>
      <c r="C2212" s="5">
        <v>66.55</v>
      </c>
    </row>
    <row r="2213" s="1" customFormat="1" customHeight="1" spans="1:3">
      <c r="A2213" s="4" t="s">
        <v>70</v>
      </c>
      <c r="B2213" s="4" t="str">
        <f>"202005287430"</f>
        <v>202005287430</v>
      </c>
      <c r="C2213" s="5">
        <v>67.17</v>
      </c>
    </row>
    <row r="2214" s="1" customFormat="1" customHeight="1" spans="1:3">
      <c r="A2214" s="4" t="s">
        <v>71</v>
      </c>
      <c r="B2214" s="4" t="str">
        <f>"202005217501"</f>
        <v>202005217501</v>
      </c>
      <c r="C2214" s="5">
        <v>0</v>
      </c>
    </row>
    <row r="2215" s="1" customFormat="1" customHeight="1" spans="1:3">
      <c r="A2215" s="4" t="s">
        <v>71</v>
      </c>
      <c r="B2215" s="4" t="str">
        <f>"202005217502"</f>
        <v>202005217502</v>
      </c>
      <c r="C2215" s="5">
        <v>65.16</v>
      </c>
    </row>
    <row r="2216" s="1" customFormat="1" customHeight="1" spans="1:3">
      <c r="A2216" s="4" t="s">
        <v>71</v>
      </c>
      <c r="B2216" s="4" t="str">
        <f>"202005217503"</f>
        <v>202005217503</v>
      </c>
      <c r="C2216" s="5">
        <v>61.92</v>
      </c>
    </row>
    <row r="2217" s="1" customFormat="1" customHeight="1" spans="1:3">
      <c r="A2217" s="4" t="s">
        <v>71</v>
      </c>
      <c r="B2217" s="4" t="str">
        <f>"202005217504"</f>
        <v>202005217504</v>
      </c>
      <c r="C2217" s="5">
        <v>72.51</v>
      </c>
    </row>
    <row r="2218" s="1" customFormat="1" customHeight="1" spans="1:3">
      <c r="A2218" s="4" t="s">
        <v>71</v>
      </c>
      <c r="B2218" s="4" t="str">
        <f>"202005217505"</f>
        <v>202005217505</v>
      </c>
      <c r="C2218" s="5">
        <v>71.81</v>
      </c>
    </row>
    <row r="2219" s="1" customFormat="1" customHeight="1" spans="1:3">
      <c r="A2219" s="4" t="s">
        <v>71</v>
      </c>
      <c r="B2219" s="4" t="str">
        <f>"202005217506"</f>
        <v>202005217506</v>
      </c>
      <c r="C2219" s="5">
        <v>64.76</v>
      </c>
    </row>
    <row r="2220" s="1" customFormat="1" customHeight="1" spans="1:3">
      <c r="A2220" s="4" t="s">
        <v>71</v>
      </c>
      <c r="B2220" s="4" t="str">
        <f>"202005217507"</f>
        <v>202005217507</v>
      </c>
      <c r="C2220" s="5">
        <v>76.31</v>
      </c>
    </row>
    <row r="2221" s="1" customFormat="1" customHeight="1" spans="1:3">
      <c r="A2221" s="4" t="s">
        <v>71</v>
      </c>
      <c r="B2221" s="4" t="str">
        <f>"202005217508"</f>
        <v>202005217508</v>
      </c>
      <c r="C2221" s="5">
        <v>65.13</v>
      </c>
    </row>
    <row r="2222" s="1" customFormat="1" customHeight="1" spans="1:3">
      <c r="A2222" s="4" t="s">
        <v>71</v>
      </c>
      <c r="B2222" s="4" t="str">
        <f>"202005217509"</f>
        <v>202005217509</v>
      </c>
      <c r="C2222" s="5">
        <v>57.85</v>
      </c>
    </row>
    <row r="2223" s="1" customFormat="1" customHeight="1" spans="1:3">
      <c r="A2223" s="4" t="s">
        <v>71</v>
      </c>
      <c r="B2223" s="4" t="str">
        <f>"202005217510"</f>
        <v>202005217510</v>
      </c>
      <c r="C2223" s="5">
        <v>67.55</v>
      </c>
    </row>
    <row r="2224" s="1" customFormat="1" customHeight="1" spans="1:3">
      <c r="A2224" s="4" t="s">
        <v>71</v>
      </c>
      <c r="B2224" s="4" t="str">
        <f>"202005217511"</f>
        <v>202005217511</v>
      </c>
      <c r="C2224" s="5">
        <v>0</v>
      </c>
    </row>
    <row r="2225" s="1" customFormat="1" customHeight="1" spans="1:3">
      <c r="A2225" s="4" t="s">
        <v>71</v>
      </c>
      <c r="B2225" s="4" t="str">
        <f>"202005217512"</f>
        <v>202005217512</v>
      </c>
      <c r="C2225" s="5">
        <v>0</v>
      </c>
    </row>
    <row r="2226" s="1" customFormat="1" customHeight="1" spans="1:3">
      <c r="A2226" s="4" t="s">
        <v>71</v>
      </c>
      <c r="B2226" s="4" t="str">
        <f>"202005217513"</f>
        <v>202005217513</v>
      </c>
      <c r="C2226" s="5">
        <v>65.66</v>
      </c>
    </row>
    <row r="2227" s="1" customFormat="1" customHeight="1" spans="1:3">
      <c r="A2227" s="4" t="s">
        <v>71</v>
      </c>
      <c r="B2227" s="4" t="str">
        <f>"202005217514"</f>
        <v>202005217514</v>
      </c>
      <c r="C2227" s="5">
        <v>72.5</v>
      </c>
    </row>
    <row r="2228" s="1" customFormat="1" customHeight="1" spans="1:3">
      <c r="A2228" s="4" t="s">
        <v>71</v>
      </c>
      <c r="B2228" s="4" t="str">
        <f>"202005217515"</f>
        <v>202005217515</v>
      </c>
      <c r="C2228" s="5">
        <v>0</v>
      </c>
    </row>
    <row r="2229" s="1" customFormat="1" customHeight="1" spans="1:3">
      <c r="A2229" s="4" t="s">
        <v>71</v>
      </c>
      <c r="B2229" s="4" t="str">
        <f>"202005217516"</f>
        <v>202005217516</v>
      </c>
      <c r="C2229" s="5">
        <v>72.28</v>
      </c>
    </row>
    <row r="2230" s="1" customFormat="1" customHeight="1" spans="1:3">
      <c r="A2230" s="4" t="s">
        <v>71</v>
      </c>
      <c r="B2230" s="4" t="str">
        <f>"202005217517"</f>
        <v>202005217517</v>
      </c>
      <c r="C2230" s="5">
        <v>74.2</v>
      </c>
    </row>
    <row r="2231" s="1" customFormat="1" customHeight="1" spans="1:3">
      <c r="A2231" s="4" t="s">
        <v>71</v>
      </c>
      <c r="B2231" s="4" t="str">
        <f>"202005217518"</f>
        <v>202005217518</v>
      </c>
      <c r="C2231" s="5">
        <v>72.89</v>
      </c>
    </row>
    <row r="2232" s="1" customFormat="1" customHeight="1" spans="1:3">
      <c r="A2232" s="4" t="s">
        <v>71</v>
      </c>
      <c r="B2232" s="4" t="str">
        <f>"202005217519"</f>
        <v>202005217519</v>
      </c>
      <c r="C2232" s="5">
        <v>71.51</v>
      </c>
    </row>
    <row r="2233" s="1" customFormat="1" customHeight="1" spans="1:3">
      <c r="A2233" s="4" t="s">
        <v>71</v>
      </c>
      <c r="B2233" s="4" t="str">
        <f>"202005217520"</f>
        <v>202005217520</v>
      </c>
      <c r="C2233" s="5">
        <v>55.92</v>
      </c>
    </row>
    <row r="2234" s="1" customFormat="1" customHeight="1" spans="1:3">
      <c r="A2234" s="4" t="s">
        <v>71</v>
      </c>
      <c r="B2234" s="4" t="str">
        <f>"202005217521"</f>
        <v>202005217521</v>
      </c>
      <c r="C2234" s="5">
        <v>69.54</v>
      </c>
    </row>
    <row r="2235" s="1" customFormat="1" customHeight="1" spans="1:3">
      <c r="A2235" s="4" t="s">
        <v>71</v>
      </c>
      <c r="B2235" s="4" t="str">
        <f>"202005217522"</f>
        <v>202005217522</v>
      </c>
      <c r="C2235" s="5">
        <v>68.04</v>
      </c>
    </row>
    <row r="2236" s="1" customFormat="1" customHeight="1" spans="1:3">
      <c r="A2236" s="4" t="s">
        <v>71</v>
      </c>
      <c r="B2236" s="4" t="str">
        <f>"202005217523"</f>
        <v>202005217523</v>
      </c>
      <c r="C2236" s="5">
        <v>0</v>
      </c>
    </row>
    <row r="2237" s="1" customFormat="1" customHeight="1" spans="1:3">
      <c r="A2237" s="4" t="s">
        <v>71</v>
      </c>
      <c r="B2237" s="4" t="str">
        <f>"202005217524"</f>
        <v>202005217524</v>
      </c>
      <c r="C2237" s="5">
        <v>80.43</v>
      </c>
    </row>
    <row r="2238" s="1" customFormat="1" customHeight="1" spans="1:3">
      <c r="A2238" s="4" t="s">
        <v>71</v>
      </c>
      <c r="B2238" s="4" t="str">
        <f>"202005217525"</f>
        <v>202005217525</v>
      </c>
      <c r="C2238" s="5">
        <v>49.61</v>
      </c>
    </row>
    <row r="2239" s="1" customFormat="1" customHeight="1" spans="1:3">
      <c r="A2239" s="4" t="s">
        <v>71</v>
      </c>
      <c r="B2239" s="4" t="str">
        <f>"202005217526"</f>
        <v>202005217526</v>
      </c>
      <c r="C2239" s="5">
        <v>0</v>
      </c>
    </row>
    <row r="2240" s="1" customFormat="1" customHeight="1" spans="1:3">
      <c r="A2240" s="4" t="s">
        <v>71</v>
      </c>
      <c r="B2240" s="4" t="str">
        <f>"202005217527"</f>
        <v>202005217527</v>
      </c>
      <c r="C2240" s="5">
        <v>71.24</v>
      </c>
    </row>
    <row r="2241" s="1" customFormat="1" customHeight="1" spans="1:3">
      <c r="A2241" s="4" t="s">
        <v>71</v>
      </c>
      <c r="B2241" s="4" t="str">
        <f>"202005217528"</f>
        <v>202005217528</v>
      </c>
      <c r="C2241" s="5">
        <v>70.09</v>
      </c>
    </row>
    <row r="2242" s="1" customFormat="1" customHeight="1" spans="1:3">
      <c r="A2242" s="4" t="s">
        <v>71</v>
      </c>
      <c r="B2242" s="4" t="str">
        <f>"202005217529"</f>
        <v>202005217529</v>
      </c>
      <c r="C2242" s="5">
        <v>72.58</v>
      </c>
    </row>
    <row r="2243" s="1" customFormat="1" customHeight="1" spans="1:3">
      <c r="A2243" s="4" t="s">
        <v>71</v>
      </c>
      <c r="B2243" s="4" t="str">
        <f>"202005217530"</f>
        <v>202005217530</v>
      </c>
      <c r="C2243" s="5">
        <v>73.81</v>
      </c>
    </row>
    <row r="2244" s="1" customFormat="1" customHeight="1" spans="1:3">
      <c r="A2244" s="4" t="s">
        <v>71</v>
      </c>
      <c r="B2244" s="4" t="str">
        <f>"202005217601"</f>
        <v>202005217601</v>
      </c>
      <c r="C2244" s="5">
        <v>0</v>
      </c>
    </row>
    <row r="2245" s="1" customFormat="1" customHeight="1" spans="1:3">
      <c r="A2245" s="4" t="s">
        <v>71</v>
      </c>
      <c r="B2245" s="4" t="str">
        <f>"202005217602"</f>
        <v>202005217602</v>
      </c>
      <c r="C2245" s="5">
        <v>66.46</v>
      </c>
    </row>
    <row r="2246" s="1" customFormat="1" customHeight="1" spans="1:3">
      <c r="A2246" s="4" t="s">
        <v>71</v>
      </c>
      <c r="B2246" s="4" t="str">
        <f>"202005217603"</f>
        <v>202005217603</v>
      </c>
      <c r="C2246" s="5">
        <v>77.28</v>
      </c>
    </row>
    <row r="2247" s="1" customFormat="1" customHeight="1" spans="1:3">
      <c r="A2247" s="4" t="s">
        <v>71</v>
      </c>
      <c r="B2247" s="4" t="str">
        <f>"202005217604"</f>
        <v>202005217604</v>
      </c>
      <c r="C2247" s="5">
        <v>70.46</v>
      </c>
    </row>
    <row r="2248" s="1" customFormat="1" customHeight="1" spans="1:3">
      <c r="A2248" s="4" t="s">
        <v>71</v>
      </c>
      <c r="B2248" s="4" t="str">
        <f>"202005217605"</f>
        <v>202005217605</v>
      </c>
      <c r="C2248" s="5">
        <v>61.2</v>
      </c>
    </row>
    <row r="2249" s="1" customFormat="1" customHeight="1" spans="1:3">
      <c r="A2249" s="4" t="s">
        <v>71</v>
      </c>
      <c r="B2249" s="4" t="str">
        <f>"202005217606"</f>
        <v>202005217606</v>
      </c>
      <c r="C2249" s="5">
        <v>62.42</v>
      </c>
    </row>
    <row r="2250" s="1" customFormat="1" customHeight="1" spans="1:3">
      <c r="A2250" s="4" t="s">
        <v>71</v>
      </c>
      <c r="B2250" s="4" t="str">
        <f>"202005217607"</f>
        <v>202005217607</v>
      </c>
      <c r="C2250" s="5">
        <v>70.81</v>
      </c>
    </row>
    <row r="2251" s="1" customFormat="1" customHeight="1" spans="1:3">
      <c r="A2251" s="4" t="s">
        <v>71</v>
      </c>
      <c r="B2251" s="4" t="str">
        <f>"202005217608"</f>
        <v>202005217608</v>
      </c>
      <c r="C2251" s="5">
        <v>72.69</v>
      </c>
    </row>
    <row r="2252" s="1" customFormat="1" customHeight="1" spans="1:3">
      <c r="A2252" s="4" t="s">
        <v>71</v>
      </c>
      <c r="B2252" s="4" t="str">
        <f>"202005217609"</f>
        <v>202005217609</v>
      </c>
      <c r="C2252" s="5">
        <v>65.65</v>
      </c>
    </row>
    <row r="2253" s="1" customFormat="1" customHeight="1" spans="1:3">
      <c r="A2253" s="4" t="s">
        <v>71</v>
      </c>
      <c r="B2253" s="4" t="str">
        <f>"202005217610"</f>
        <v>202005217610</v>
      </c>
      <c r="C2253" s="5">
        <v>72.82</v>
      </c>
    </row>
    <row r="2254" s="1" customFormat="1" customHeight="1" spans="1:3">
      <c r="A2254" s="4" t="s">
        <v>71</v>
      </c>
      <c r="B2254" s="4" t="str">
        <f>"202005217611"</f>
        <v>202005217611</v>
      </c>
      <c r="C2254" s="5">
        <v>54.62</v>
      </c>
    </row>
    <row r="2255" s="1" customFormat="1" customHeight="1" spans="1:3">
      <c r="A2255" s="4" t="s">
        <v>71</v>
      </c>
      <c r="B2255" s="4" t="str">
        <f>"202005217612"</f>
        <v>202005217612</v>
      </c>
      <c r="C2255" s="5">
        <v>70.28</v>
      </c>
    </row>
    <row r="2256" s="1" customFormat="1" customHeight="1" spans="1:3">
      <c r="A2256" s="4" t="s">
        <v>71</v>
      </c>
      <c r="B2256" s="4" t="str">
        <f>"202005217613"</f>
        <v>202005217613</v>
      </c>
      <c r="C2256" s="5">
        <v>63.35</v>
      </c>
    </row>
    <row r="2257" s="1" customFormat="1" customHeight="1" spans="1:3">
      <c r="A2257" s="4" t="s">
        <v>71</v>
      </c>
      <c r="B2257" s="4" t="str">
        <f>"202005217614"</f>
        <v>202005217614</v>
      </c>
      <c r="C2257" s="5">
        <v>65.73</v>
      </c>
    </row>
    <row r="2258" s="1" customFormat="1" customHeight="1" spans="1:3">
      <c r="A2258" s="4" t="s">
        <v>72</v>
      </c>
      <c r="B2258" s="4" t="str">
        <f>"202005257615"</f>
        <v>202005257615</v>
      </c>
      <c r="C2258" s="5">
        <v>70.43</v>
      </c>
    </row>
    <row r="2259" s="1" customFormat="1" customHeight="1" spans="1:3">
      <c r="A2259" s="4" t="s">
        <v>72</v>
      </c>
      <c r="B2259" s="4" t="str">
        <f>"202005257616"</f>
        <v>202005257616</v>
      </c>
      <c r="C2259" s="5">
        <v>65.78</v>
      </c>
    </row>
    <row r="2260" s="1" customFormat="1" customHeight="1" spans="1:3">
      <c r="A2260" s="4" t="s">
        <v>72</v>
      </c>
      <c r="B2260" s="4" t="str">
        <f>"202005257617"</f>
        <v>202005257617</v>
      </c>
      <c r="C2260" s="5">
        <v>66.51</v>
      </c>
    </row>
    <row r="2261" s="1" customFormat="1" customHeight="1" spans="1:3">
      <c r="A2261" s="4" t="s">
        <v>72</v>
      </c>
      <c r="B2261" s="4" t="str">
        <f>"202005257618"</f>
        <v>202005257618</v>
      </c>
      <c r="C2261" s="5">
        <v>63.09</v>
      </c>
    </row>
    <row r="2262" s="1" customFormat="1" customHeight="1" spans="1:3">
      <c r="A2262" s="4" t="s">
        <v>72</v>
      </c>
      <c r="B2262" s="4" t="str">
        <f>"202005257619"</f>
        <v>202005257619</v>
      </c>
      <c r="C2262" s="5">
        <v>57.38</v>
      </c>
    </row>
    <row r="2263" s="1" customFormat="1" customHeight="1" spans="1:3">
      <c r="A2263" s="4" t="s">
        <v>72</v>
      </c>
      <c r="B2263" s="4" t="str">
        <f>"202005257620"</f>
        <v>202005257620</v>
      </c>
      <c r="C2263" s="5">
        <v>62.64</v>
      </c>
    </row>
    <row r="2264" s="1" customFormat="1" customHeight="1" spans="1:3">
      <c r="A2264" s="4" t="s">
        <v>72</v>
      </c>
      <c r="B2264" s="4" t="str">
        <f>"202005257621"</f>
        <v>202005257621</v>
      </c>
      <c r="C2264" s="5">
        <v>67.54</v>
      </c>
    </row>
    <row r="2265" s="1" customFormat="1" customHeight="1" spans="1:3">
      <c r="A2265" s="4" t="s">
        <v>72</v>
      </c>
      <c r="B2265" s="4" t="str">
        <f>"202005257622"</f>
        <v>202005257622</v>
      </c>
      <c r="C2265" s="5">
        <v>53.91</v>
      </c>
    </row>
    <row r="2266" s="1" customFormat="1" customHeight="1" spans="1:3">
      <c r="A2266" s="4" t="s">
        <v>72</v>
      </c>
      <c r="B2266" s="4" t="str">
        <f>"202005257623"</f>
        <v>202005257623</v>
      </c>
      <c r="C2266" s="5">
        <v>62.02</v>
      </c>
    </row>
    <row r="2267" s="1" customFormat="1" customHeight="1" spans="1:3">
      <c r="A2267" s="4" t="s">
        <v>72</v>
      </c>
      <c r="B2267" s="4" t="str">
        <f>"202005257624"</f>
        <v>202005257624</v>
      </c>
      <c r="C2267" s="5">
        <v>64.03</v>
      </c>
    </row>
    <row r="2268" s="1" customFormat="1" customHeight="1" spans="1:3">
      <c r="A2268" s="4" t="s">
        <v>72</v>
      </c>
      <c r="B2268" s="4" t="str">
        <f>"202005257625"</f>
        <v>202005257625</v>
      </c>
      <c r="C2268" s="5">
        <v>61.68</v>
      </c>
    </row>
    <row r="2269" s="1" customFormat="1" customHeight="1" spans="1:3">
      <c r="A2269" s="4" t="s">
        <v>72</v>
      </c>
      <c r="B2269" s="4" t="str">
        <f>"202005257626"</f>
        <v>202005257626</v>
      </c>
      <c r="C2269" s="5">
        <v>83.96</v>
      </c>
    </row>
    <row r="2270" s="1" customFormat="1" customHeight="1" spans="1:3">
      <c r="A2270" s="4" t="s">
        <v>72</v>
      </c>
      <c r="B2270" s="4" t="str">
        <f>"202005257627"</f>
        <v>202005257627</v>
      </c>
      <c r="C2270" s="5">
        <v>66.27</v>
      </c>
    </row>
    <row r="2271" s="1" customFormat="1" customHeight="1" spans="1:3">
      <c r="A2271" s="4" t="s">
        <v>72</v>
      </c>
      <c r="B2271" s="4" t="str">
        <f>"202005257628"</f>
        <v>202005257628</v>
      </c>
      <c r="C2271" s="5">
        <v>61.34</v>
      </c>
    </row>
    <row r="2272" s="1" customFormat="1" customHeight="1" spans="1:3">
      <c r="A2272" s="4" t="s">
        <v>72</v>
      </c>
      <c r="B2272" s="4" t="str">
        <f>"202005257629"</f>
        <v>202005257629</v>
      </c>
      <c r="C2272" s="5">
        <v>67.71</v>
      </c>
    </row>
    <row r="2273" s="1" customFormat="1" customHeight="1" spans="1:3">
      <c r="A2273" s="4" t="s">
        <v>72</v>
      </c>
      <c r="B2273" s="4" t="str">
        <f>"202005257630"</f>
        <v>202005257630</v>
      </c>
      <c r="C2273" s="5">
        <v>75.36</v>
      </c>
    </row>
    <row r="2274" s="1" customFormat="1" customHeight="1" spans="1:3">
      <c r="A2274" s="4" t="s">
        <v>73</v>
      </c>
      <c r="B2274" s="4" t="str">
        <f>"202005267701"</f>
        <v>202005267701</v>
      </c>
      <c r="C2274" s="5">
        <v>63.15</v>
      </c>
    </row>
    <row r="2275" s="1" customFormat="1" customHeight="1" spans="1:3">
      <c r="A2275" s="4" t="s">
        <v>73</v>
      </c>
      <c r="B2275" s="4" t="str">
        <f>"202005267702"</f>
        <v>202005267702</v>
      </c>
      <c r="C2275" s="5">
        <v>57.03</v>
      </c>
    </row>
    <row r="2276" s="1" customFormat="1" customHeight="1" spans="1:3">
      <c r="A2276" s="4" t="s">
        <v>73</v>
      </c>
      <c r="B2276" s="4" t="str">
        <f>"202005267703"</f>
        <v>202005267703</v>
      </c>
      <c r="C2276" s="5">
        <v>61.66</v>
      </c>
    </row>
    <row r="2277" s="1" customFormat="1" customHeight="1" spans="1:3">
      <c r="A2277" s="4" t="s">
        <v>73</v>
      </c>
      <c r="B2277" s="4" t="str">
        <f>"202005267704"</f>
        <v>202005267704</v>
      </c>
      <c r="C2277" s="5">
        <v>78</v>
      </c>
    </row>
    <row r="2278" s="1" customFormat="1" customHeight="1" spans="1:3">
      <c r="A2278" s="4" t="s">
        <v>73</v>
      </c>
      <c r="B2278" s="4" t="str">
        <f>"202005267705"</f>
        <v>202005267705</v>
      </c>
      <c r="C2278" s="5">
        <v>56.45</v>
      </c>
    </row>
    <row r="2279" s="1" customFormat="1" customHeight="1" spans="1:3">
      <c r="A2279" s="4" t="s">
        <v>73</v>
      </c>
      <c r="B2279" s="4" t="str">
        <f>"202005267706"</f>
        <v>202005267706</v>
      </c>
      <c r="C2279" s="5">
        <v>67.39</v>
      </c>
    </row>
    <row r="2280" s="1" customFormat="1" customHeight="1" spans="1:3">
      <c r="A2280" s="4" t="s">
        <v>73</v>
      </c>
      <c r="B2280" s="4" t="str">
        <f>"202005267707"</f>
        <v>202005267707</v>
      </c>
      <c r="C2280" s="5">
        <v>58.08</v>
      </c>
    </row>
    <row r="2281" s="1" customFormat="1" customHeight="1" spans="1:3">
      <c r="A2281" s="4" t="s">
        <v>73</v>
      </c>
      <c r="B2281" s="4" t="str">
        <f>"202005267708"</f>
        <v>202005267708</v>
      </c>
      <c r="C2281" s="5">
        <v>76.28</v>
      </c>
    </row>
    <row r="2282" s="1" customFormat="1" customHeight="1" spans="1:3">
      <c r="A2282" s="4" t="s">
        <v>73</v>
      </c>
      <c r="B2282" s="4" t="str">
        <f>"202005267709"</f>
        <v>202005267709</v>
      </c>
      <c r="C2282" s="5">
        <v>71.53</v>
      </c>
    </row>
    <row r="2283" s="1" customFormat="1" customHeight="1" spans="1:3">
      <c r="A2283" s="4" t="s">
        <v>73</v>
      </c>
      <c r="B2283" s="4" t="str">
        <f>"202005267710"</f>
        <v>202005267710</v>
      </c>
      <c r="C2283" s="5">
        <v>69.71</v>
      </c>
    </row>
    <row r="2284" s="1" customFormat="1" customHeight="1" spans="1:3">
      <c r="A2284" s="4" t="s">
        <v>73</v>
      </c>
      <c r="B2284" s="4" t="str">
        <f>"202005267711"</f>
        <v>202005267711</v>
      </c>
      <c r="C2284" s="5">
        <v>71.4</v>
      </c>
    </row>
    <row r="2285" s="1" customFormat="1" customHeight="1" spans="1:3">
      <c r="A2285" s="4" t="s">
        <v>73</v>
      </c>
      <c r="B2285" s="4" t="str">
        <f>"202005267712"</f>
        <v>202005267712</v>
      </c>
      <c r="C2285" s="5">
        <v>62.17</v>
      </c>
    </row>
    <row r="2286" s="1" customFormat="1" customHeight="1" spans="1:3">
      <c r="A2286" s="4" t="s">
        <v>73</v>
      </c>
      <c r="B2286" s="4" t="str">
        <f>"202005267713"</f>
        <v>202005267713</v>
      </c>
      <c r="C2286" s="5">
        <v>70.07</v>
      </c>
    </row>
    <row r="2287" s="1" customFormat="1" customHeight="1" spans="1:3">
      <c r="A2287" s="4" t="s">
        <v>73</v>
      </c>
      <c r="B2287" s="4" t="str">
        <f>"202005267714"</f>
        <v>202005267714</v>
      </c>
      <c r="C2287" s="5">
        <v>63.69</v>
      </c>
    </row>
    <row r="2288" s="1" customFormat="1" customHeight="1" spans="1:3">
      <c r="A2288" s="4" t="s">
        <v>73</v>
      </c>
      <c r="B2288" s="4" t="str">
        <f>"202005267715"</f>
        <v>202005267715</v>
      </c>
      <c r="C2288" s="5">
        <v>64.86</v>
      </c>
    </row>
    <row r="2289" s="1" customFormat="1" customHeight="1" spans="1:3">
      <c r="A2289" s="4" t="s">
        <v>73</v>
      </c>
      <c r="B2289" s="4" t="str">
        <f>"202005267716"</f>
        <v>202005267716</v>
      </c>
      <c r="C2289" s="5">
        <v>68.83</v>
      </c>
    </row>
    <row r="2290" s="1" customFormat="1" customHeight="1" spans="1:3">
      <c r="A2290" s="4" t="s">
        <v>73</v>
      </c>
      <c r="B2290" s="4" t="str">
        <f>"202005267717"</f>
        <v>202005267717</v>
      </c>
      <c r="C2290" s="5">
        <v>81.96</v>
      </c>
    </row>
    <row r="2291" s="1" customFormat="1" customHeight="1" spans="1:3">
      <c r="A2291" s="4" t="s">
        <v>73</v>
      </c>
      <c r="B2291" s="4" t="str">
        <f>"202005267718"</f>
        <v>202005267718</v>
      </c>
      <c r="C2291" s="5">
        <v>70.93</v>
      </c>
    </row>
    <row r="2292" s="1" customFormat="1" customHeight="1" spans="1:3">
      <c r="A2292" s="4" t="s">
        <v>73</v>
      </c>
      <c r="B2292" s="4" t="str">
        <f>"202005267719"</f>
        <v>202005267719</v>
      </c>
      <c r="C2292" s="5">
        <v>71.47</v>
      </c>
    </row>
    <row r="2293" s="1" customFormat="1" customHeight="1" spans="1:3">
      <c r="A2293" s="4" t="s">
        <v>74</v>
      </c>
      <c r="B2293" s="4" t="str">
        <f>"202005237720"</f>
        <v>202005237720</v>
      </c>
      <c r="C2293" s="5">
        <v>62.45</v>
      </c>
    </row>
    <row r="2294" s="1" customFormat="1" customHeight="1" spans="1:3">
      <c r="A2294" s="4" t="s">
        <v>74</v>
      </c>
      <c r="B2294" s="4" t="str">
        <f>"202005237721"</f>
        <v>202005237721</v>
      </c>
      <c r="C2294" s="5">
        <v>63.29</v>
      </c>
    </row>
    <row r="2295" s="1" customFormat="1" customHeight="1" spans="1:3">
      <c r="A2295" s="4" t="s">
        <v>74</v>
      </c>
      <c r="B2295" s="4" t="str">
        <f>"202005237722"</f>
        <v>202005237722</v>
      </c>
      <c r="C2295" s="5">
        <v>56.72</v>
      </c>
    </row>
    <row r="2296" s="1" customFormat="1" customHeight="1" spans="1:3">
      <c r="A2296" s="4" t="s">
        <v>74</v>
      </c>
      <c r="B2296" s="4" t="str">
        <f>"202005237723"</f>
        <v>202005237723</v>
      </c>
      <c r="C2296" s="5">
        <v>55.7</v>
      </c>
    </row>
    <row r="2297" s="1" customFormat="1" customHeight="1" spans="1:3">
      <c r="A2297" s="4" t="s">
        <v>75</v>
      </c>
      <c r="B2297" s="4" t="str">
        <f>"202005527724"</f>
        <v>202005527724</v>
      </c>
      <c r="C2297" s="5">
        <v>0</v>
      </c>
    </row>
    <row r="2298" s="1" customFormat="1" customHeight="1" spans="1:3">
      <c r="A2298" s="4" t="s">
        <v>75</v>
      </c>
      <c r="B2298" s="4" t="str">
        <f>"202005527725"</f>
        <v>202005527725</v>
      </c>
      <c r="C2298" s="5">
        <v>68.14</v>
      </c>
    </row>
    <row r="2299" s="1" customFormat="1" customHeight="1" spans="1:3">
      <c r="A2299" s="4" t="s">
        <v>75</v>
      </c>
      <c r="B2299" s="4" t="str">
        <f>"202005527726"</f>
        <v>202005527726</v>
      </c>
      <c r="C2299" s="5">
        <v>62.16</v>
      </c>
    </row>
    <row r="2300" s="1" customFormat="1" customHeight="1" spans="1:3">
      <c r="A2300" s="4" t="s">
        <v>75</v>
      </c>
      <c r="B2300" s="4" t="str">
        <f>"202005527727"</f>
        <v>202005527727</v>
      </c>
      <c r="C2300" s="5">
        <v>63.52</v>
      </c>
    </row>
    <row r="2301" s="1" customFormat="1" customHeight="1" spans="1:3">
      <c r="A2301" s="4" t="s">
        <v>75</v>
      </c>
      <c r="B2301" s="4" t="str">
        <f>"202005527728"</f>
        <v>202005527728</v>
      </c>
      <c r="C2301" s="5">
        <v>59.88</v>
      </c>
    </row>
    <row r="2302" s="1" customFormat="1" customHeight="1" spans="1:3">
      <c r="A2302" s="4" t="s">
        <v>75</v>
      </c>
      <c r="B2302" s="4" t="str">
        <f>"202005527729"</f>
        <v>202005527729</v>
      </c>
      <c r="C2302" s="5">
        <v>72.71</v>
      </c>
    </row>
    <row r="2303" s="1" customFormat="1" customHeight="1" spans="1:3">
      <c r="A2303" s="4" t="s">
        <v>75</v>
      </c>
      <c r="B2303" s="4" t="str">
        <f>"202005527730"</f>
        <v>202005527730</v>
      </c>
      <c r="C2303" s="5">
        <v>66.65</v>
      </c>
    </row>
    <row r="2304" s="1" customFormat="1" customHeight="1" spans="1:3">
      <c r="A2304" s="4" t="s">
        <v>76</v>
      </c>
      <c r="B2304" s="4" t="str">
        <f>"202005277801"</f>
        <v>202005277801</v>
      </c>
      <c r="C2304" s="5">
        <v>65.4</v>
      </c>
    </row>
    <row r="2305" s="1" customFormat="1" customHeight="1" spans="1:3">
      <c r="A2305" s="4" t="s">
        <v>76</v>
      </c>
      <c r="B2305" s="4" t="str">
        <f>"202005277802"</f>
        <v>202005277802</v>
      </c>
      <c r="C2305" s="5">
        <v>70.83</v>
      </c>
    </row>
    <row r="2306" s="1" customFormat="1" customHeight="1" spans="1:3">
      <c r="A2306" s="4" t="s">
        <v>76</v>
      </c>
      <c r="B2306" s="4" t="str">
        <f>"202005277803"</f>
        <v>202005277803</v>
      </c>
      <c r="C2306" s="5">
        <v>68.18</v>
      </c>
    </row>
    <row r="2307" s="1" customFormat="1" customHeight="1" spans="1:3">
      <c r="A2307" s="4" t="s">
        <v>76</v>
      </c>
      <c r="B2307" s="4" t="str">
        <f>"202005277804"</f>
        <v>202005277804</v>
      </c>
      <c r="C2307" s="5">
        <v>60.38</v>
      </c>
    </row>
    <row r="2308" s="1" customFormat="1" customHeight="1" spans="1:3">
      <c r="A2308" s="4" t="s">
        <v>76</v>
      </c>
      <c r="B2308" s="4" t="str">
        <f>"202005277805"</f>
        <v>202005277805</v>
      </c>
      <c r="C2308" s="5">
        <v>68.2</v>
      </c>
    </row>
    <row r="2309" s="1" customFormat="1" customHeight="1" spans="1:3">
      <c r="A2309" s="4" t="s">
        <v>76</v>
      </c>
      <c r="B2309" s="4" t="str">
        <f>"202005277806"</f>
        <v>202005277806</v>
      </c>
      <c r="C2309" s="5">
        <v>68.06</v>
      </c>
    </row>
    <row r="2310" s="1" customFormat="1" customHeight="1" spans="1:3">
      <c r="A2310" s="4" t="s">
        <v>76</v>
      </c>
      <c r="B2310" s="4" t="str">
        <f>"202005277807"</f>
        <v>202005277807</v>
      </c>
      <c r="C2310" s="5">
        <v>57</v>
      </c>
    </row>
    <row r="2311" s="1" customFormat="1" customHeight="1" spans="1:3">
      <c r="A2311" s="4" t="s">
        <v>76</v>
      </c>
      <c r="B2311" s="4" t="str">
        <f>"202005277808"</f>
        <v>202005277808</v>
      </c>
      <c r="C2311" s="5">
        <v>67.33</v>
      </c>
    </row>
    <row r="2312" s="1" customFormat="1" customHeight="1" spans="1:3">
      <c r="A2312" s="4" t="s">
        <v>76</v>
      </c>
      <c r="B2312" s="4" t="str">
        <f>"202005277809"</f>
        <v>202005277809</v>
      </c>
      <c r="C2312" s="5">
        <v>62.44</v>
      </c>
    </row>
    <row r="2313" s="1" customFormat="1" customHeight="1" spans="1:3">
      <c r="A2313" s="4" t="s">
        <v>76</v>
      </c>
      <c r="B2313" s="4" t="str">
        <f>"202005277810"</f>
        <v>202005277810</v>
      </c>
      <c r="C2313" s="5">
        <v>73.02</v>
      </c>
    </row>
    <row r="2314" s="1" customFormat="1" customHeight="1" spans="1:3">
      <c r="A2314" s="4" t="s">
        <v>76</v>
      </c>
      <c r="B2314" s="4" t="str">
        <f>"202005277811"</f>
        <v>202005277811</v>
      </c>
      <c r="C2314" s="5">
        <v>65.72</v>
      </c>
    </row>
    <row r="2315" s="1" customFormat="1" customHeight="1" spans="1:3">
      <c r="A2315" s="4" t="s">
        <v>76</v>
      </c>
      <c r="B2315" s="4" t="str">
        <f>"202005277812"</f>
        <v>202005277812</v>
      </c>
      <c r="C2315" s="5">
        <v>54.68</v>
      </c>
    </row>
    <row r="2316" s="1" customFormat="1" customHeight="1" spans="1:3">
      <c r="A2316" s="4" t="s">
        <v>76</v>
      </c>
      <c r="B2316" s="4" t="str">
        <f>"202005277813"</f>
        <v>202005277813</v>
      </c>
      <c r="C2316" s="5">
        <v>69.23</v>
      </c>
    </row>
    <row r="2317" s="1" customFormat="1" customHeight="1" spans="1:3">
      <c r="A2317" s="4" t="s">
        <v>76</v>
      </c>
      <c r="B2317" s="4" t="str">
        <f>"202005277814"</f>
        <v>202005277814</v>
      </c>
      <c r="C2317" s="5">
        <v>65.92</v>
      </c>
    </row>
    <row r="2318" s="1" customFormat="1" customHeight="1" spans="1:3">
      <c r="A2318" s="4" t="s">
        <v>76</v>
      </c>
      <c r="B2318" s="4" t="str">
        <f>"202005277815"</f>
        <v>202005277815</v>
      </c>
      <c r="C2318" s="5">
        <v>56.5</v>
      </c>
    </row>
    <row r="2319" s="1" customFormat="1" customHeight="1" spans="1:3">
      <c r="A2319" s="4" t="s">
        <v>76</v>
      </c>
      <c r="B2319" s="4" t="str">
        <f>"202005277816"</f>
        <v>202005277816</v>
      </c>
      <c r="C2319" s="5">
        <v>60.16</v>
      </c>
    </row>
    <row r="2320" s="1" customFormat="1" customHeight="1" spans="1:3">
      <c r="A2320" s="4" t="s">
        <v>76</v>
      </c>
      <c r="B2320" s="4" t="str">
        <f>"202005277817"</f>
        <v>202005277817</v>
      </c>
      <c r="C2320" s="5">
        <v>0</v>
      </c>
    </row>
    <row r="2321" s="1" customFormat="1" customHeight="1" spans="1:3">
      <c r="A2321" s="4" t="s">
        <v>77</v>
      </c>
      <c r="B2321" s="4" t="str">
        <f>"202005297818"</f>
        <v>202005297818</v>
      </c>
      <c r="C2321" s="5">
        <v>65.08</v>
      </c>
    </row>
    <row r="2322" s="1" customFormat="1" customHeight="1" spans="1:3">
      <c r="A2322" s="4" t="s">
        <v>77</v>
      </c>
      <c r="B2322" s="4" t="str">
        <f>"202005297819"</f>
        <v>202005297819</v>
      </c>
      <c r="C2322" s="5">
        <v>71.51</v>
      </c>
    </row>
    <row r="2323" s="1" customFormat="1" customHeight="1" spans="1:3">
      <c r="A2323" s="4" t="s">
        <v>77</v>
      </c>
      <c r="B2323" s="4" t="str">
        <f>"202005297820"</f>
        <v>202005297820</v>
      </c>
      <c r="C2323" s="5">
        <v>0</v>
      </c>
    </row>
    <row r="2324" s="1" customFormat="1" customHeight="1" spans="1:3">
      <c r="A2324" s="4" t="s">
        <v>77</v>
      </c>
      <c r="B2324" s="4" t="str">
        <f>"202005297821"</f>
        <v>202005297821</v>
      </c>
      <c r="C2324" s="5">
        <v>62.66</v>
      </c>
    </row>
    <row r="2325" s="1" customFormat="1" customHeight="1" spans="1:3">
      <c r="A2325" s="4" t="s">
        <v>77</v>
      </c>
      <c r="B2325" s="4" t="str">
        <f>"202005297822"</f>
        <v>202005297822</v>
      </c>
      <c r="C2325" s="5">
        <v>58.05</v>
      </c>
    </row>
    <row r="2326" s="1" customFormat="1" customHeight="1" spans="1:3">
      <c r="A2326" s="4" t="s">
        <v>77</v>
      </c>
      <c r="B2326" s="4" t="str">
        <f>"202005297823"</f>
        <v>202005297823</v>
      </c>
      <c r="C2326" s="5">
        <v>62.21</v>
      </c>
    </row>
    <row r="2327" s="1" customFormat="1" customHeight="1" spans="1:3">
      <c r="A2327" s="4" t="s">
        <v>77</v>
      </c>
      <c r="B2327" s="4" t="str">
        <f>"202005297824"</f>
        <v>202005297824</v>
      </c>
      <c r="C2327" s="5">
        <v>60.15</v>
      </c>
    </row>
    <row r="2328" s="1" customFormat="1" customHeight="1" spans="1:3">
      <c r="A2328" s="4" t="s">
        <v>77</v>
      </c>
      <c r="B2328" s="4" t="str">
        <f>"202005297825"</f>
        <v>202005297825</v>
      </c>
      <c r="C2328" s="5">
        <v>63.95</v>
      </c>
    </row>
    <row r="2329" s="1" customFormat="1" customHeight="1" spans="1:3">
      <c r="A2329" s="4" t="s">
        <v>77</v>
      </c>
      <c r="B2329" s="4" t="str">
        <f>"202005297826"</f>
        <v>202005297826</v>
      </c>
      <c r="C2329" s="5">
        <v>71.52</v>
      </c>
    </row>
    <row r="2330" s="1" customFormat="1" customHeight="1" spans="1:3">
      <c r="A2330" s="4" t="s">
        <v>77</v>
      </c>
      <c r="B2330" s="4" t="str">
        <f>"202005297827"</f>
        <v>202005297827</v>
      </c>
      <c r="C2330" s="5">
        <v>66.98</v>
      </c>
    </row>
    <row r="2331" s="1" customFormat="1" customHeight="1" spans="1:3">
      <c r="A2331" s="4" t="s">
        <v>77</v>
      </c>
      <c r="B2331" s="4" t="str">
        <f>"202005297828"</f>
        <v>202005297828</v>
      </c>
      <c r="C2331" s="5">
        <v>51.4</v>
      </c>
    </row>
    <row r="2332" s="1" customFormat="1" customHeight="1" spans="1:3">
      <c r="A2332" s="4" t="s">
        <v>77</v>
      </c>
      <c r="B2332" s="4" t="str">
        <f>"202005297829"</f>
        <v>202005297829</v>
      </c>
      <c r="C2332" s="5">
        <v>69.91</v>
      </c>
    </row>
    <row r="2333" s="1" customFormat="1" customHeight="1" spans="1:3">
      <c r="A2333" s="4" t="s">
        <v>77</v>
      </c>
      <c r="B2333" s="4" t="str">
        <f>"202005297830"</f>
        <v>202005297830</v>
      </c>
      <c r="C2333" s="5">
        <v>0</v>
      </c>
    </row>
    <row r="2334" s="1" customFormat="1" customHeight="1" spans="1:3">
      <c r="A2334" s="4" t="s">
        <v>77</v>
      </c>
      <c r="B2334" s="4" t="str">
        <f>"202005297901"</f>
        <v>202005297901</v>
      </c>
      <c r="C2334" s="5">
        <v>78.1</v>
      </c>
    </row>
    <row r="2335" s="1" customFormat="1" customHeight="1" spans="1:3">
      <c r="A2335" s="4" t="s">
        <v>77</v>
      </c>
      <c r="B2335" s="4" t="str">
        <f>"202005297902"</f>
        <v>202005297902</v>
      </c>
      <c r="C2335" s="5">
        <v>71.97</v>
      </c>
    </row>
    <row r="2336" s="1" customFormat="1" customHeight="1" spans="1:3">
      <c r="A2336" s="4" t="s">
        <v>77</v>
      </c>
      <c r="B2336" s="4" t="str">
        <f>"202005297903"</f>
        <v>202005297903</v>
      </c>
      <c r="C2336" s="5">
        <v>62.49</v>
      </c>
    </row>
    <row r="2337" s="1" customFormat="1" customHeight="1" spans="1:3">
      <c r="A2337" s="4" t="s">
        <v>77</v>
      </c>
      <c r="B2337" s="4" t="str">
        <f>"202005297904"</f>
        <v>202005297904</v>
      </c>
      <c r="C2337" s="5">
        <v>0</v>
      </c>
    </row>
    <row r="2338" s="1" customFormat="1" customHeight="1" spans="1:3">
      <c r="A2338" s="4" t="s">
        <v>77</v>
      </c>
      <c r="B2338" s="4" t="str">
        <f>"202005297905"</f>
        <v>202005297905</v>
      </c>
      <c r="C2338" s="5">
        <v>59.4</v>
      </c>
    </row>
    <row r="2339" s="1" customFormat="1" customHeight="1" spans="1:3">
      <c r="A2339" s="4" t="s">
        <v>77</v>
      </c>
      <c r="B2339" s="4" t="str">
        <f>"202005297906"</f>
        <v>202005297906</v>
      </c>
      <c r="C2339" s="5">
        <v>71.17</v>
      </c>
    </row>
    <row r="2340" s="1" customFormat="1" customHeight="1" spans="1:3">
      <c r="A2340" s="4" t="s">
        <v>77</v>
      </c>
      <c r="B2340" s="4" t="str">
        <f>"202005297907"</f>
        <v>202005297907</v>
      </c>
      <c r="C2340" s="5">
        <v>63.78</v>
      </c>
    </row>
    <row r="2341" s="1" customFormat="1" customHeight="1" spans="1:3">
      <c r="A2341" s="4" t="s">
        <v>77</v>
      </c>
      <c r="B2341" s="4" t="str">
        <f>"202005297908"</f>
        <v>202005297908</v>
      </c>
      <c r="C2341" s="5">
        <v>64.63</v>
      </c>
    </row>
    <row r="2342" s="1" customFormat="1" customHeight="1" spans="1:3">
      <c r="A2342" s="4" t="s">
        <v>77</v>
      </c>
      <c r="B2342" s="4" t="str">
        <f>"202005297909"</f>
        <v>202005297909</v>
      </c>
      <c r="C2342" s="5">
        <v>60.13</v>
      </c>
    </row>
    <row r="2343" s="1" customFormat="1" customHeight="1" spans="1:3">
      <c r="A2343" s="4" t="s">
        <v>77</v>
      </c>
      <c r="B2343" s="4" t="str">
        <f>"202005297910"</f>
        <v>202005297910</v>
      </c>
      <c r="C2343" s="5">
        <v>0</v>
      </c>
    </row>
    <row r="2344" s="1" customFormat="1" customHeight="1" spans="1:3">
      <c r="A2344" s="4" t="s">
        <v>77</v>
      </c>
      <c r="B2344" s="4" t="str">
        <f>"202005297911"</f>
        <v>202005297911</v>
      </c>
      <c r="C2344" s="5">
        <v>72.43</v>
      </c>
    </row>
    <row r="2345" s="1" customFormat="1" customHeight="1" spans="1:3">
      <c r="A2345" s="4" t="s">
        <v>77</v>
      </c>
      <c r="B2345" s="4" t="str">
        <f>"202005297912"</f>
        <v>202005297912</v>
      </c>
      <c r="C2345" s="5">
        <v>65.61</v>
      </c>
    </row>
    <row r="2346" s="1" customFormat="1" customHeight="1" spans="1:3">
      <c r="A2346" s="4" t="s">
        <v>77</v>
      </c>
      <c r="B2346" s="4" t="str">
        <f>"202005297913"</f>
        <v>202005297913</v>
      </c>
      <c r="C2346" s="5">
        <v>63.14</v>
      </c>
    </row>
    <row r="2347" s="1" customFormat="1" customHeight="1" spans="1:3">
      <c r="A2347" s="4" t="s">
        <v>77</v>
      </c>
      <c r="B2347" s="4" t="str">
        <f>"202005297914"</f>
        <v>202005297914</v>
      </c>
      <c r="C2347" s="5">
        <v>0</v>
      </c>
    </row>
    <row r="2348" s="1" customFormat="1" customHeight="1" spans="1:3">
      <c r="A2348" s="4" t="s">
        <v>77</v>
      </c>
      <c r="B2348" s="4" t="str">
        <f>"202005297915"</f>
        <v>202005297915</v>
      </c>
      <c r="C2348" s="5">
        <v>67.41</v>
      </c>
    </row>
    <row r="2349" s="1" customFormat="1" customHeight="1" spans="1:3">
      <c r="A2349" s="4" t="s">
        <v>77</v>
      </c>
      <c r="B2349" s="4" t="str">
        <f>"202005297916"</f>
        <v>202005297916</v>
      </c>
      <c r="C2349" s="5">
        <v>51.05</v>
      </c>
    </row>
    <row r="2350" s="1" customFormat="1" customHeight="1" spans="1:3">
      <c r="A2350" s="4" t="s">
        <v>77</v>
      </c>
      <c r="B2350" s="4" t="str">
        <f>"202005297917"</f>
        <v>202005297917</v>
      </c>
      <c r="C2350" s="5">
        <v>58.45</v>
      </c>
    </row>
    <row r="2351" s="1" customFormat="1" customHeight="1" spans="1:3">
      <c r="A2351" s="4" t="s">
        <v>77</v>
      </c>
      <c r="B2351" s="4" t="str">
        <f>"202005297918"</f>
        <v>202005297918</v>
      </c>
      <c r="C2351" s="5">
        <v>66.44</v>
      </c>
    </row>
    <row r="2352" s="1" customFormat="1" customHeight="1" spans="1:3">
      <c r="A2352" s="4" t="s">
        <v>78</v>
      </c>
      <c r="B2352" s="4" t="str">
        <f>"202005497919"</f>
        <v>202005497919</v>
      </c>
      <c r="C2352" s="5">
        <v>62.94</v>
      </c>
    </row>
    <row r="2353" s="1" customFormat="1" customHeight="1" spans="1:3">
      <c r="A2353" s="4" t="s">
        <v>78</v>
      </c>
      <c r="B2353" s="4" t="str">
        <f>"202005497920"</f>
        <v>202005497920</v>
      </c>
      <c r="C2353" s="5">
        <v>64.34</v>
      </c>
    </row>
    <row r="2354" s="1" customFormat="1" customHeight="1" spans="1:3">
      <c r="A2354" s="4" t="s">
        <v>78</v>
      </c>
      <c r="B2354" s="4" t="str">
        <f>"202005497921"</f>
        <v>202005497921</v>
      </c>
      <c r="C2354" s="5">
        <v>52.74</v>
      </c>
    </row>
    <row r="2355" s="1" customFormat="1" customHeight="1" spans="1:3">
      <c r="A2355" s="4" t="s">
        <v>78</v>
      </c>
      <c r="B2355" s="4" t="str">
        <f>"202005497922"</f>
        <v>202005497922</v>
      </c>
      <c r="C2355" s="5">
        <v>64.61</v>
      </c>
    </row>
    <row r="2356" s="1" customFormat="1" customHeight="1" spans="1:3">
      <c r="A2356" s="4" t="s">
        <v>78</v>
      </c>
      <c r="B2356" s="4" t="str">
        <f>"202005497923"</f>
        <v>202005497923</v>
      </c>
      <c r="C2356" s="5">
        <v>48.52</v>
      </c>
    </row>
    <row r="2357" s="1" customFormat="1" customHeight="1" spans="1:3">
      <c r="A2357" s="4" t="s">
        <v>78</v>
      </c>
      <c r="B2357" s="4" t="str">
        <f>"202005497924"</f>
        <v>202005497924</v>
      </c>
      <c r="C2357" s="5">
        <v>64.43</v>
      </c>
    </row>
    <row r="2358" s="1" customFormat="1" customHeight="1" spans="1:3">
      <c r="A2358" s="4" t="s">
        <v>78</v>
      </c>
      <c r="B2358" s="4" t="str">
        <f>"202005497925"</f>
        <v>202005497925</v>
      </c>
      <c r="C2358" s="5">
        <v>55.36</v>
      </c>
    </row>
    <row r="2359" s="1" customFormat="1" customHeight="1" spans="1:3">
      <c r="A2359" s="4" t="s">
        <v>78</v>
      </c>
      <c r="B2359" s="4" t="str">
        <f>"202005497926"</f>
        <v>202005497926</v>
      </c>
      <c r="C2359" s="5">
        <v>63.97</v>
      </c>
    </row>
    <row r="2360" s="1" customFormat="1" customHeight="1" spans="1:3">
      <c r="A2360" s="4" t="s">
        <v>78</v>
      </c>
      <c r="B2360" s="4" t="str">
        <f>"202005497927"</f>
        <v>202005497927</v>
      </c>
      <c r="C2360" s="5">
        <v>58.74</v>
      </c>
    </row>
    <row r="2361" s="1" customFormat="1" customHeight="1" spans="1:3">
      <c r="A2361" s="4" t="s">
        <v>78</v>
      </c>
      <c r="B2361" s="4" t="str">
        <f>"202005497928"</f>
        <v>202005497928</v>
      </c>
      <c r="C2361" s="5">
        <v>0</v>
      </c>
    </row>
    <row r="2362" s="1" customFormat="1" customHeight="1" spans="1:3">
      <c r="A2362" s="4" t="s">
        <v>78</v>
      </c>
      <c r="B2362" s="4" t="str">
        <f>"202005497929"</f>
        <v>202005497929</v>
      </c>
      <c r="C2362" s="5">
        <v>65.03</v>
      </c>
    </row>
    <row r="2363" s="1" customFormat="1" customHeight="1" spans="1:3">
      <c r="A2363" s="4" t="s">
        <v>78</v>
      </c>
      <c r="B2363" s="4" t="str">
        <f>"202005497930"</f>
        <v>202005497930</v>
      </c>
      <c r="C2363" s="5">
        <v>53.94</v>
      </c>
    </row>
    <row r="2364" s="1" customFormat="1" customHeight="1" spans="1:3">
      <c r="A2364" s="4" t="s">
        <v>79</v>
      </c>
      <c r="B2364" s="4" t="str">
        <f>"202005308001"</f>
        <v>202005308001</v>
      </c>
      <c r="C2364" s="5">
        <v>73.14</v>
      </c>
    </row>
    <row r="2365" s="1" customFormat="1" customHeight="1" spans="1:3">
      <c r="A2365" s="4" t="s">
        <v>79</v>
      </c>
      <c r="B2365" s="4" t="str">
        <f>"202005308002"</f>
        <v>202005308002</v>
      </c>
      <c r="C2365" s="5">
        <v>79.07</v>
      </c>
    </row>
    <row r="2366" s="1" customFormat="1" customHeight="1" spans="1:3">
      <c r="A2366" s="4" t="s">
        <v>79</v>
      </c>
      <c r="B2366" s="4" t="str">
        <f>"202005308003"</f>
        <v>202005308003</v>
      </c>
      <c r="C2366" s="5">
        <v>48</v>
      </c>
    </row>
    <row r="2367" s="1" customFormat="1" customHeight="1" spans="1:3">
      <c r="A2367" s="4" t="s">
        <v>79</v>
      </c>
      <c r="B2367" s="4" t="str">
        <f>"202005308004"</f>
        <v>202005308004</v>
      </c>
      <c r="C2367" s="5">
        <v>0</v>
      </c>
    </row>
    <row r="2368" s="1" customFormat="1" customHeight="1" spans="1:3">
      <c r="A2368" s="4" t="s">
        <v>79</v>
      </c>
      <c r="B2368" s="4" t="str">
        <f>"202005308005"</f>
        <v>202005308005</v>
      </c>
      <c r="C2368" s="5">
        <v>75.34</v>
      </c>
    </row>
    <row r="2369" s="1" customFormat="1" customHeight="1" spans="1:3">
      <c r="A2369" s="4" t="s">
        <v>79</v>
      </c>
      <c r="B2369" s="4" t="str">
        <f>"202005308006"</f>
        <v>202005308006</v>
      </c>
      <c r="C2369" s="5">
        <v>70.13</v>
      </c>
    </row>
    <row r="2370" s="1" customFormat="1" customHeight="1" spans="1:3">
      <c r="A2370" s="4" t="s">
        <v>79</v>
      </c>
      <c r="B2370" s="4" t="str">
        <f>"202005308007"</f>
        <v>202005308007</v>
      </c>
      <c r="C2370" s="5">
        <v>63.95</v>
      </c>
    </row>
    <row r="2371" s="1" customFormat="1" customHeight="1" spans="1:3">
      <c r="A2371" s="4" t="s">
        <v>79</v>
      </c>
      <c r="B2371" s="4" t="str">
        <f>"202005308008"</f>
        <v>202005308008</v>
      </c>
      <c r="C2371" s="5">
        <v>44.09</v>
      </c>
    </row>
    <row r="2372" s="1" customFormat="1" customHeight="1" spans="1:3">
      <c r="A2372" s="4" t="s">
        <v>79</v>
      </c>
      <c r="B2372" s="4" t="str">
        <f>"202005308009"</f>
        <v>202005308009</v>
      </c>
      <c r="C2372" s="5">
        <v>86.63</v>
      </c>
    </row>
    <row r="2373" s="1" customFormat="1" customHeight="1" spans="1:3">
      <c r="A2373" s="4" t="s">
        <v>79</v>
      </c>
      <c r="B2373" s="4" t="str">
        <f>"202005308010"</f>
        <v>202005308010</v>
      </c>
      <c r="C2373" s="5">
        <v>82.82</v>
      </c>
    </row>
    <row r="2374" s="1" customFormat="1" customHeight="1" spans="1:3">
      <c r="A2374" s="4" t="s">
        <v>79</v>
      </c>
      <c r="B2374" s="4" t="str">
        <f>"202005308011"</f>
        <v>202005308011</v>
      </c>
      <c r="C2374" s="5">
        <v>60.48</v>
      </c>
    </row>
    <row r="2375" s="1" customFormat="1" customHeight="1" spans="1:3">
      <c r="A2375" s="4" t="s">
        <v>80</v>
      </c>
      <c r="B2375" s="4" t="str">
        <f>"202005358012"</f>
        <v>202005358012</v>
      </c>
      <c r="C2375" s="5">
        <v>53.35</v>
      </c>
    </row>
    <row r="2376" s="1" customFormat="1" customHeight="1" spans="1:3">
      <c r="A2376" s="4" t="s">
        <v>80</v>
      </c>
      <c r="B2376" s="4" t="str">
        <f>"202005358013"</f>
        <v>202005358013</v>
      </c>
      <c r="C2376" s="5">
        <v>58.47</v>
      </c>
    </row>
    <row r="2377" s="1" customFormat="1" customHeight="1" spans="1:3">
      <c r="A2377" s="4" t="s">
        <v>80</v>
      </c>
      <c r="B2377" s="4" t="str">
        <f>"202005358014"</f>
        <v>202005358014</v>
      </c>
      <c r="C2377" s="5">
        <v>55.92</v>
      </c>
    </row>
    <row r="2378" s="1" customFormat="1" customHeight="1" spans="1:3">
      <c r="A2378" s="4" t="s">
        <v>80</v>
      </c>
      <c r="B2378" s="4" t="str">
        <f>"202005358015"</f>
        <v>202005358015</v>
      </c>
      <c r="C2378" s="5">
        <v>45</v>
      </c>
    </row>
    <row r="2379" s="1" customFormat="1" customHeight="1" spans="1:3">
      <c r="A2379" s="4" t="s">
        <v>80</v>
      </c>
      <c r="B2379" s="4" t="str">
        <f>"202005358016"</f>
        <v>202005358016</v>
      </c>
      <c r="C2379" s="5">
        <v>54.48</v>
      </c>
    </row>
    <row r="2380" s="1" customFormat="1" customHeight="1" spans="1:3">
      <c r="A2380" s="4" t="s">
        <v>80</v>
      </c>
      <c r="B2380" s="4" t="str">
        <f>"202005358017"</f>
        <v>202005358017</v>
      </c>
      <c r="C2380" s="5">
        <v>54.16</v>
      </c>
    </row>
    <row r="2381" s="1" customFormat="1" customHeight="1" spans="1:3">
      <c r="A2381" s="4" t="s">
        <v>80</v>
      </c>
      <c r="B2381" s="4" t="str">
        <f>"202005358018"</f>
        <v>202005358018</v>
      </c>
      <c r="C2381" s="5">
        <v>0</v>
      </c>
    </row>
    <row r="2382" s="1" customFormat="1" customHeight="1" spans="1:3">
      <c r="A2382" s="4" t="s">
        <v>80</v>
      </c>
      <c r="B2382" s="4" t="str">
        <f>"202005358019"</f>
        <v>202005358019</v>
      </c>
      <c r="C2382" s="5">
        <v>55.51</v>
      </c>
    </row>
    <row r="2383" s="1" customFormat="1" customHeight="1" spans="1:3">
      <c r="A2383" s="4" t="s">
        <v>80</v>
      </c>
      <c r="B2383" s="4" t="str">
        <f>"202005358020"</f>
        <v>202005358020</v>
      </c>
      <c r="C2383" s="5">
        <v>48.63</v>
      </c>
    </row>
    <row r="2384" s="1" customFormat="1" customHeight="1" spans="1:3">
      <c r="A2384" s="4" t="s">
        <v>80</v>
      </c>
      <c r="B2384" s="4" t="str">
        <f>"202005358021"</f>
        <v>202005358021</v>
      </c>
      <c r="C2384" s="5">
        <v>50.23</v>
      </c>
    </row>
    <row r="2385" s="1" customFormat="1" customHeight="1" spans="1:3">
      <c r="A2385" s="4" t="s">
        <v>80</v>
      </c>
      <c r="B2385" s="4" t="str">
        <f>"202005358022"</f>
        <v>202005358022</v>
      </c>
      <c r="C2385" s="5">
        <v>48.15</v>
      </c>
    </row>
    <row r="2386" s="1" customFormat="1" customHeight="1" spans="1:3">
      <c r="A2386" s="4" t="s">
        <v>80</v>
      </c>
      <c r="B2386" s="4" t="str">
        <f>"202005358023"</f>
        <v>202005358023</v>
      </c>
      <c r="C2386" s="5">
        <v>59.57</v>
      </c>
    </row>
    <row r="2387" s="1" customFormat="1" customHeight="1" spans="1:3">
      <c r="A2387" s="4" t="s">
        <v>80</v>
      </c>
      <c r="B2387" s="4" t="str">
        <f>"202005358024"</f>
        <v>202005358024</v>
      </c>
      <c r="C2387" s="5">
        <v>46.42</v>
      </c>
    </row>
    <row r="2388" s="1" customFormat="1" customHeight="1" spans="1:3">
      <c r="A2388" s="4" t="s">
        <v>80</v>
      </c>
      <c r="B2388" s="4" t="str">
        <f>"202005358025"</f>
        <v>202005358025</v>
      </c>
      <c r="C2388" s="5">
        <v>58.58</v>
      </c>
    </row>
    <row r="2389" s="1" customFormat="1" customHeight="1" spans="1:3">
      <c r="A2389" s="4" t="s">
        <v>80</v>
      </c>
      <c r="B2389" s="4" t="str">
        <f>"202005358026"</f>
        <v>202005358026</v>
      </c>
      <c r="C2389" s="5">
        <v>40.91</v>
      </c>
    </row>
    <row r="2390" s="1" customFormat="1" customHeight="1" spans="1:3">
      <c r="A2390" s="4" t="s">
        <v>80</v>
      </c>
      <c r="B2390" s="4" t="str">
        <f>"202005358027"</f>
        <v>202005358027</v>
      </c>
      <c r="C2390" s="5">
        <v>50.48</v>
      </c>
    </row>
    <row r="2391" s="1" customFormat="1" customHeight="1" spans="1:3">
      <c r="A2391" s="4" t="s">
        <v>80</v>
      </c>
      <c r="B2391" s="4" t="str">
        <f>"202005358028"</f>
        <v>202005358028</v>
      </c>
      <c r="C2391" s="5">
        <v>52.48</v>
      </c>
    </row>
    <row r="2392" s="1" customFormat="1" customHeight="1" spans="1:3">
      <c r="A2392" s="4" t="s">
        <v>80</v>
      </c>
      <c r="B2392" s="4" t="str">
        <f>"202005358029"</f>
        <v>202005358029</v>
      </c>
      <c r="C2392" s="5">
        <v>51.82</v>
      </c>
    </row>
    <row r="2393" s="1" customFormat="1" customHeight="1" spans="1:3">
      <c r="A2393" s="4" t="s">
        <v>80</v>
      </c>
      <c r="B2393" s="4" t="str">
        <f>"202005358030"</f>
        <v>202005358030</v>
      </c>
      <c r="C2393" s="5">
        <v>54.7</v>
      </c>
    </row>
    <row r="2394" s="1" customFormat="1" customHeight="1" spans="1:3">
      <c r="A2394" s="4" t="s">
        <v>79</v>
      </c>
      <c r="B2394" s="4" t="str">
        <f>"202005308101"</f>
        <v>202005308101</v>
      </c>
      <c r="C2394" s="5">
        <v>73.8</v>
      </c>
    </row>
    <row r="2395" s="1" customFormat="1" customHeight="1" spans="1:3">
      <c r="A2395" s="4" t="s">
        <v>79</v>
      </c>
      <c r="B2395" s="4" t="str">
        <f>"202005308102"</f>
        <v>202005308102</v>
      </c>
      <c r="C2395" s="5">
        <v>80.07</v>
      </c>
    </row>
    <row r="2396" s="1" customFormat="1" customHeight="1" spans="1:3">
      <c r="A2396" s="4" t="s">
        <v>79</v>
      </c>
      <c r="B2396" s="4" t="str">
        <f>"202005308103"</f>
        <v>202005308103</v>
      </c>
      <c r="C2396" s="5">
        <v>64.26</v>
      </c>
    </row>
    <row r="2397" s="1" customFormat="1" customHeight="1" spans="1:3">
      <c r="A2397" s="4" t="s">
        <v>79</v>
      </c>
      <c r="B2397" s="4" t="str">
        <f>"202005308104"</f>
        <v>202005308104</v>
      </c>
      <c r="C2397" s="5">
        <v>0</v>
      </c>
    </row>
    <row r="2398" s="1" customFormat="1" customHeight="1" spans="1:3">
      <c r="A2398" s="4" t="s">
        <v>79</v>
      </c>
      <c r="B2398" s="4" t="str">
        <f>"202005308105"</f>
        <v>202005308105</v>
      </c>
      <c r="C2398" s="5">
        <v>75.5</v>
      </c>
    </row>
    <row r="2399" s="1" customFormat="1" customHeight="1" spans="1:3">
      <c r="A2399" s="4" t="s">
        <v>79</v>
      </c>
      <c r="B2399" s="4" t="str">
        <f>"202005308106"</f>
        <v>202005308106</v>
      </c>
      <c r="C2399" s="5">
        <v>55.95</v>
      </c>
    </row>
    <row r="2400" s="1" customFormat="1" customHeight="1" spans="1:3">
      <c r="A2400" s="4" t="s">
        <v>79</v>
      </c>
      <c r="B2400" s="4" t="str">
        <f>"202005308107"</f>
        <v>202005308107</v>
      </c>
      <c r="C2400" s="5">
        <v>56.83</v>
      </c>
    </row>
    <row r="2401" s="1" customFormat="1" customHeight="1" spans="1:3">
      <c r="A2401" s="4" t="s">
        <v>79</v>
      </c>
      <c r="B2401" s="4" t="str">
        <f>"202005308108"</f>
        <v>202005308108</v>
      </c>
      <c r="C2401" s="5">
        <v>85.02</v>
      </c>
    </row>
    <row r="2402" s="1" customFormat="1" customHeight="1" spans="1:3">
      <c r="A2402" s="4" t="s">
        <v>79</v>
      </c>
      <c r="B2402" s="4" t="str">
        <f>"202005308109"</f>
        <v>202005308109</v>
      </c>
      <c r="C2402" s="5">
        <v>65.55</v>
      </c>
    </row>
    <row r="2403" s="1" customFormat="1" customHeight="1" spans="1:3">
      <c r="A2403" s="4" t="s">
        <v>79</v>
      </c>
      <c r="B2403" s="4" t="str">
        <f>"202005308110"</f>
        <v>202005308110</v>
      </c>
      <c r="C2403" s="5">
        <v>65.25</v>
      </c>
    </row>
    <row r="2404" s="1" customFormat="1" customHeight="1" spans="1:3">
      <c r="A2404" s="4" t="s">
        <v>79</v>
      </c>
      <c r="B2404" s="4" t="str">
        <f>"202005308111"</f>
        <v>202005308111</v>
      </c>
      <c r="C2404" s="5">
        <v>71.5</v>
      </c>
    </row>
    <row r="2405" s="1" customFormat="1" customHeight="1" spans="1:3">
      <c r="A2405" s="4" t="s">
        <v>79</v>
      </c>
      <c r="B2405" s="4" t="str">
        <f>"202005308112"</f>
        <v>202005308112</v>
      </c>
      <c r="C2405" s="5">
        <v>90.18</v>
      </c>
    </row>
    <row r="2406" s="1" customFormat="1" customHeight="1" spans="1:3">
      <c r="A2406" s="4" t="s">
        <v>79</v>
      </c>
      <c r="B2406" s="4" t="str">
        <f>"202005308113"</f>
        <v>202005308113</v>
      </c>
      <c r="C2406" s="5">
        <v>72.54</v>
      </c>
    </row>
    <row r="2407" s="1" customFormat="1" customHeight="1" spans="1:3">
      <c r="A2407" s="4" t="s">
        <v>79</v>
      </c>
      <c r="B2407" s="4" t="str">
        <f>"202005308114"</f>
        <v>202005308114</v>
      </c>
      <c r="C2407" s="5">
        <v>63.22</v>
      </c>
    </row>
    <row r="2408" s="1" customFormat="1" customHeight="1" spans="1:3">
      <c r="A2408" s="4" t="s">
        <v>79</v>
      </c>
      <c r="B2408" s="4" t="str">
        <f>"202005308115"</f>
        <v>202005308115</v>
      </c>
      <c r="C2408" s="5">
        <v>70.76</v>
      </c>
    </row>
    <row r="2409" s="1" customFormat="1" customHeight="1" spans="1:3">
      <c r="A2409" s="4" t="s">
        <v>79</v>
      </c>
      <c r="B2409" s="4" t="str">
        <f>"202005308116"</f>
        <v>202005308116</v>
      </c>
      <c r="C2409" s="5">
        <v>75.95</v>
      </c>
    </row>
    <row r="2410" s="1" customFormat="1" customHeight="1" spans="1:3">
      <c r="A2410" s="4" t="s">
        <v>79</v>
      </c>
      <c r="B2410" s="4" t="str">
        <f>"202005308117"</f>
        <v>202005308117</v>
      </c>
      <c r="C2410" s="5">
        <v>61.53</v>
      </c>
    </row>
    <row r="2411" s="1" customFormat="1" customHeight="1" spans="1:3">
      <c r="A2411" s="4" t="s">
        <v>79</v>
      </c>
      <c r="B2411" s="4" t="str">
        <f>"202005308118"</f>
        <v>202005308118</v>
      </c>
      <c r="C2411" s="5">
        <v>68.95</v>
      </c>
    </row>
    <row r="2412" s="1" customFormat="1" customHeight="1" spans="1:3">
      <c r="A2412" s="4" t="s">
        <v>79</v>
      </c>
      <c r="B2412" s="4" t="str">
        <f>"202005308119"</f>
        <v>202005308119</v>
      </c>
      <c r="C2412" s="5">
        <v>72.32</v>
      </c>
    </row>
    <row r="2413" s="1" customFormat="1" customHeight="1" spans="1:3">
      <c r="A2413" s="4" t="s">
        <v>79</v>
      </c>
      <c r="B2413" s="4" t="str">
        <f>"202005308120"</f>
        <v>202005308120</v>
      </c>
      <c r="C2413" s="5">
        <v>71.39</v>
      </c>
    </row>
    <row r="2414" s="1" customFormat="1" customHeight="1" spans="1:3">
      <c r="A2414" s="4" t="s">
        <v>81</v>
      </c>
      <c r="B2414" s="4" t="str">
        <f>"202005328121"</f>
        <v>202005328121</v>
      </c>
      <c r="C2414" s="5">
        <v>64.21</v>
      </c>
    </row>
    <row r="2415" s="1" customFormat="1" customHeight="1" spans="1:3">
      <c r="A2415" s="4" t="s">
        <v>81</v>
      </c>
      <c r="B2415" s="4" t="str">
        <f>"202005328122"</f>
        <v>202005328122</v>
      </c>
      <c r="C2415" s="5">
        <v>70.82</v>
      </c>
    </row>
    <row r="2416" s="1" customFormat="1" customHeight="1" spans="1:3">
      <c r="A2416" s="4" t="s">
        <v>81</v>
      </c>
      <c r="B2416" s="4" t="str">
        <f>"202005328123"</f>
        <v>202005328123</v>
      </c>
      <c r="C2416" s="5">
        <v>73.85</v>
      </c>
    </row>
    <row r="2417" s="1" customFormat="1" customHeight="1" spans="1:3">
      <c r="A2417" s="4" t="s">
        <v>81</v>
      </c>
      <c r="B2417" s="4" t="str">
        <f>"202005328124"</f>
        <v>202005328124</v>
      </c>
      <c r="C2417" s="5">
        <v>65.2</v>
      </c>
    </row>
    <row r="2418" s="1" customFormat="1" customHeight="1" spans="1:3">
      <c r="A2418" s="4" t="s">
        <v>82</v>
      </c>
      <c r="B2418" s="4" t="str">
        <f>"202005338125"</f>
        <v>202005338125</v>
      </c>
      <c r="C2418" s="5">
        <v>60.27</v>
      </c>
    </row>
    <row r="2419" s="1" customFormat="1" customHeight="1" spans="1:3">
      <c r="A2419" s="4" t="s">
        <v>82</v>
      </c>
      <c r="B2419" s="4" t="str">
        <f>"202005338126"</f>
        <v>202005338126</v>
      </c>
      <c r="C2419" s="5">
        <v>0</v>
      </c>
    </row>
    <row r="2420" s="1" customFormat="1" customHeight="1" spans="1:3">
      <c r="A2420" s="4" t="s">
        <v>82</v>
      </c>
      <c r="B2420" s="4" t="str">
        <f>"202005338127"</f>
        <v>202005338127</v>
      </c>
      <c r="C2420" s="5">
        <v>49.05</v>
      </c>
    </row>
    <row r="2421" s="1" customFormat="1" customHeight="1" spans="1:3">
      <c r="A2421" s="4" t="s">
        <v>82</v>
      </c>
      <c r="B2421" s="4" t="str">
        <f>"202005338128"</f>
        <v>202005338128</v>
      </c>
      <c r="C2421" s="5">
        <v>62.07</v>
      </c>
    </row>
    <row r="2422" s="1" customFormat="1" customHeight="1" spans="1:3">
      <c r="A2422" s="4" t="s">
        <v>82</v>
      </c>
      <c r="B2422" s="4" t="str">
        <f>"202005338129"</f>
        <v>202005338129</v>
      </c>
      <c r="C2422" s="5">
        <v>67.55</v>
      </c>
    </row>
    <row r="2423" s="1" customFormat="1" customHeight="1" spans="1:3">
      <c r="A2423" s="4" t="s">
        <v>82</v>
      </c>
      <c r="B2423" s="4" t="str">
        <f>"202005338130"</f>
        <v>202005338130</v>
      </c>
      <c r="C2423" s="5">
        <v>65.16</v>
      </c>
    </row>
    <row r="2424" s="1" customFormat="1" customHeight="1" spans="1:3">
      <c r="A2424" s="4" t="s">
        <v>83</v>
      </c>
      <c r="B2424" s="4" t="str">
        <f>"202005318201"</f>
        <v>202005318201</v>
      </c>
      <c r="C2424" s="5">
        <v>79.08</v>
      </c>
    </row>
    <row r="2425" s="1" customFormat="1" customHeight="1" spans="1:3">
      <c r="A2425" s="4" t="s">
        <v>83</v>
      </c>
      <c r="B2425" s="4" t="str">
        <f>"202005318202"</f>
        <v>202005318202</v>
      </c>
      <c r="C2425" s="5">
        <v>66.12</v>
      </c>
    </row>
    <row r="2426" s="1" customFormat="1" customHeight="1" spans="1:3">
      <c r="A2426" s="4" t="s">
        <v>83</v>
      </c>
      <c r="B2426" s="4" t="str">
        <f>"202005318203"</f>
        <v>202005318203</v>
      </c>
      <c r="C2426" s="5">
        <v>74.27</v>
      </c>
    </row>
    <row r="2427" s="1" customFormat="1" customHeight="1" spans="1:3">
      <c r="A2427" s="4" t="s">
        <v>83</v>
      </c>
      <c r="B2427" s="4" t="str">
        <f>"202005318204"</f>
        <v>202005318204</v>
      </c>
      <c r="C2427" s="5">
        <v>58.46</v>
      </c>
    </row>
    <row r="2428" s="1" customFormat="1" customHeight="1" spans="1:3">
      <c r="A2428" s="4" t="s">
        <v>83</v>
      </c>
      <c r="B2428" s="4" t="str">
        <f>"202005318205"</f>
        <v>202005318205</v>
      </c>
      <c r="C2428" s="5">
        <v>64.76</v>
      </c>
    </row>
    <row r="2429" s="1" customFormat="1" customHeight="1" spans="1:3">
      <c r="A2429" s="4" t="s">
        <v>83</v>
      </c>
      <c r="B2429" s="4" t="str">
        <f>"202005318206"</f>
        <v>202005318206</v>
      </c>
      <c r="C2429" s="5">
        <v>87.89</v>
      </c>
    </row>
    <row r="2430" s="1" customFormat="1" customHeight="1" spans="1:3">
      <c r="A2430" s="4" t="s">
        <v>83</v>
      </c>
      <c r="B2430" s="4" t="str">
        <f>"202005318207"</f>
        <v>202005318207</v>
      </c>
      <c r="C2430" s="5">
        <v>63.83</v>
      </c>
    </row>
    <row r="2431" s="1" customFormat="1" customHeight="1" spans="1:3">
      <c r="A2431" s="4" t="s">
        <v>83</v>
      </c>
      <c r="B2431" s="4" t="str">
        <f>"202005318208"</f>
        <v>202005318208</v>
      </c>
      <c r="C2431" s="5">
        <v>59.7</v>
      </c>
    </row>
    <row r="2432" s="1" customFormat="1" customHeight="1" spans="1:3">
      <c r="A2432" s="4" t="s">
        <v>83</v>
      </c>
      <c r="B2432" s="4" t="str">
        <f>"202005318209"</f>
        <v>202005318209</v>
      </c>
      <c r="C2432" s="5">
        <v>0</v>
      </c>
    </row>
    <row r="2433" s="1" customFormat="1" customHeight="1" spans="1:3">
      <c r="A2433" s="4" t="s">
        <v>83</v>
      </c>
      <c r="B2433" s="4" t="str">
        <f>"202005318210"</f>
        <v>202005318210</v>
      </c>
      <c r="C2433" s="5">
        <v>87.73</v>
      </c>
    </row>
    <row r="2434" s="1" customFormat="1" customHeight="1" spans="1:3">
      <c r="A2434" s="4" t="s">
        <v>83</v>
      </c>
      <c r="B2434" s="4" t="str">
        <f>"202005318211"</f>
        <v>202005318211</v>
      </c>
      <c r="C2434" s="5">
        <v>75.93</v>
      </c>
    </row>
    <row r="2435" s="1" customFormat="1" customHeight="1" spans="1:3">
      <c r="A2435" s="4" t="s">
        <v>83</v>
      </c>
      <c r="B2435" s="4" t="str">
        <f>"202005318212"</f>
        <v>202005318212</v>
      </c>
      <c r="C2435" s="5">
        <v>75.52</v>
      </c>
    </row>
    <row r="2436" s="1" customFormat="1" customHeight="1" spans="1:3">
      <c r="A2436" s="4" t="s">
        <v>83</v>
      </c>
      <c r="B2436" s="4" t="str">
        <f>"202005318213"</f>
        <v>202005318213</v>
      </c>
      <c r="C2436" s="5">
        <v>75.25</v>
      </c>
    </row>
    <row r="2437" s="1" customFormat="1" customHeight="1" spans="1:3">
      <c r="A2437" s="4" t="s">
        <v>83</v>
      </c>
      <c r="B2437" s="4" t="str">
        <f>"202005318214"</f>
        <v>202005318214</v>
      </c>
      <c r="C2437" s="5">
        <v>79.12</v>
      </c>
    </row>
    <row r="2438" s="1" customFormat="1" customHeight="1" spans="1:3">
      <c r="A2438" s="4" t="s">
        <v>83</v>
      </c>
      <c r="B2438" s="4" t="str">
        <f>"202005318215"</f>
        <v>202005318215</v>
      </c>
      <c r="C2438" s="5">
        <v>67.4</v>
      </c>
    </row>
    <row r="2439" s="1" customFormat="1" customHeight="1" spans="1:3">
      <c r="A2439" s="4" t="s">
        <v>83</v>
      </c>
      <c r="B2439" s="4" t="str">
        <f>"202005318216"</f>
        <v>202005318216</v>
      </c>
      <c r="C2439" s="5">
        <v>70.04</v>
      </c>
    </row>
    <row r="2440" s="1" customFormat="1" customHeight="1" spans="1:3">
      <c r="A2440" s="4" t="s">
        <v>83</v>
      </c>
      <c r="B2440" s="4" t="str">
        <f>"202005318217"</f>
        <v>202005318217</v>
      </c>
      <c r="C2440" s="5">
        <v>72.5</v>
      </c>
    </row>
    <row r="2441" s="1" customFormat="1" customHeight="1" spans="1:3">
      <c r="A2441" s="4" t="s">
        <v>83</v>
      </c>
      <c r="B2441" s="4" t="str">
        <f>"202005318218"</f>
        <v>202005318218</v>
      </c>
      <c r="C2441" s="5">
        <v>58.78</v>
      </c>
    </row>
    <row r="2442" s="1" customFormat="1" customHeight="1" spans="1:3">
      <c r="A2442" s="4" t="s">
        <v>83</v>
      </c>
      <c r="B2442" s="4" t="str">
        <f>"202005318219"</f>
        <v>202005318219</v>
      </c>
      <c r="C2442" s="5">
        <v>57.88</v>
      </c>
    </row>
    <row r="2443" s="1" customFormat="1" customHeight="1" spans="1:3">
      <c r="A2443" s="4" t="s">
        <v>83</v>
      </c>
      <c r="B2443" s="4" t="str">
        <f>"202005318220"</f>
        <v>202005318220</v>
      </c>
      <c r="C2443" s="5">
        <v>63.44</v>
      </c>
    </row>
    <row r="2444" s="1" customFormat="1" customHeight="1" spans="1:3">
      <c r="A2444" s="4" t="s">
        <v>83</v>
      </c>
      <c r="B2444" s="4" t="str">
        <f>"202005318221"</f>
        <v>202005318221</v>
      </c>
      <c r="C2444" s="5">
        <v>72.98</v>
      </c>
    </row>
    <row r="2445" s="1" customFormat="1" customHeight="1" spans="1:3">
      <c r="A2445" s="4" t="s">
        <v>84</v>
      </c>
      <c r="B2445" s="4" t="str">
        <f>"202005378222"</f>
        <v>202005378222</v>
      </c>
      <c r="C2445" s="5">
        <v>61.42</v>
      </c>
    </row>
    <row r="2446" s="1" customFormat="1" customHeight="1" spans="1:3">
      <c r="A2446" s="4" t="s">
        <v>84</v>
      </c>
      <c r="B2446" s="4" t="str">
        <f>"202005378223"</f>
        <v>202005378223</v>
      </c>
      <c r="C2446" s="5">
        <v>55.71</v>
      </c>
    </row>
    <row r="2447" s="1" customFormat="1" customHeight="1" spans="1:3">
      <c r="A2447" s="4" t="s">
        <v>84</v>
      </c>
      <c r="B2447" s="4" t="str">
        <f>"202005378224"</f>
        <v>202005378224</v>
      </c>
      <c r="C2447" s="5">
        <v>54.62</v>
      </c>
    </row>
    <row r="2448" s="1" customFormat="1" customHeight="1" spans="1:3">
      <c r="A2448" s="4" t="s">
        <v>84</v>
      </c>
      <c r="B2448" s="4" t="str">
        <f>"202005378225"</f>
        <v>202005378225</v>
      </c>
      <c r="C2448" s="5">
        <v>58.91</v>
      </c>
    </row>
    <row r="2449" s="1" customFormat="1" customHeight="1" spans="1:3">
      <c r="A2449" s="4" t="s">
        <v>84</v>
      </c>
      <c r="B2449" s="4" t="str">
        <f>"202005378226"</f>
        <v>202005378226</v>
      </c>
      <c r="C2449" s="5">
        <v>62.51</v>
      </c>
    </row>
    <row r="2450" s="1" customFormat="1" customHeight="1" spans="1:3">
      <c r="A2450" s="4" t="s">
        <v>84</v>
      </c>
      <c r="B2450" s="4" t="str">
        <f>"202005378227"</f>
        <v>202005378227</v>
      </c>
      <c r="C2450" s="5">
        <v>44.04</v>
      </c>
    </row>
    <row r="2451" s="1" customFormat="1" customHeight="1" spans="1:3">
      <c r="A2451" s="4" t="s">
        <v>84</v>
      </c>
      <c r="B2451" s="4" t="str">
        <f>"202005378228"</f>
        <v>202005378228</v>
      </c>
      <c r="C2451" s="5">
        <v>53.05</v>
      </c>
    </row>
    <row r="2452" s="1" customFormat="1" customHeight="1" spans="1:3">
      <c r="A2452" s="4" t="s">
        <v>84</v>
      </c>
      <c r="B2452" s="4" t="str">
        <f>"202005378229"</f>
        <v>202005378229</v>
      </c>
      <c r="C2452" s="5">
        <v>55.28</v>
      </c>
    </row>
    <row r="2453" s="1" customFormat="1" customHeight="1" spans="1:3">
      <c r="A2453" s="4" t="s">
        <v>84</v>
      </c>
      <c r="B2453" s="4" t="str">
        <f>"202005378230"</f>
        <v>202005378230</v>
      </c>
      <c r="C2453" s="5">
        <v>41.73</v>
      </c>
    </row>
    <row r="2454" s="1" customFormat="1" customHeight="1" spans="1:3">
      <c r="A2454" s="4" t="s">
        <v>85</v>
      </c>
      <c r="B2454" s="4" t="str">
        <f>"202005438301"</f>
        <v>202005438301</v>
      </c>
      <c r="C2454" s="5">
        <v>58.73</v>
      </c>
    </row>
    <row r="2455" s="1" customFormat="1" customHeight="1" spans="1:3">
      <c r="A2455" s="4" t="s">
        <v>85</v>
      </c>
      <c r="B2455" s="4" t="str">
        <f>"202005438302"</f>
        <v>202005438302</v>
      </c>
      <c r="C2455" s="5">
        <v>44.96</v>
      </c>
    </row>
    <row r="2456" s="1" customFormat="1" customHeight="1" spans="1:3">
      <c r="A2456" s="4" t="s">
        <v>85</v>
      </c>
      <c r="B2456" s="4" t="str">
        <f>"202005438303"</f>
        <v>202005438303</v>
      </c>
      <c r="C2456" s="5">
        <v>60.74</v>
      </c>
    </row>
    <row r="2457" s="1" customFormat="1" customHeight="1" spans="1:3">
      <c r="A2457" s="4" t="s">
        <v>85</v>
      </c>
      <c r="B2457" s="4" t="str">
        <f>"202005438304"</f>
        <v>202005438304</v>
      </c>
      <c r="C2457" s="5">
        <v>55.37</v>
      </c>
    </row>
    <row r="2458" s="1" customFormat="1" customHeight="1" spans="1:3">
      <c r="A2458" s="4" t="s">
        <v>85</v>
      </c>
      <c r="B2458" s="4" t="str">
        <f>"202005438305"</f>
        <v>202005438305</v>
      </c>
      <c r="C2458" s="5">
        <v>58.23</v>
      </c>
    </row>
    <row r="2459" s="1" customFormat="1" customHeight="1" spans="1:3">
      <c r="A2459" s="4" t="s">
        <v>85</v>
      </c>
      <c r="B2459" s="4" t="str">
        <f>"202005438306"</f>
        <v>202005438306</v>
      </c>
      <c r="C2459" s="5">
        <v>0</v>
      </c>
    </row>
    <row r="2460" s="1" customFormat="1" customHeight="1" spans="1:3">
      <c r="A2460" s="4" t="s">
        <v>85</v>
      </c>
      <c r="B2460" s="4" t="str">
        <f>"202005438307"</f>
        <v>202005438307</v>
      </c>
      <c r="C2460" s="5">
        <v>50.55</v>
      </c>
    </row>
    <row r="2461" s="1" customFormat="1" customHeight="1" spans="1:3">
      <c r="A2461" s="4" t="s">
        <v>85</v>
      </c>
      <c r="B2461" s="4" t="str">
        <f>"202005438308"</f>
        <v>202005438308</v>
      </c>
      <c r="C2461" s="5">
        <v>67.12</v>
      </c>
    </row>
    <row r="2462" s="1" customFormat="1" customHeight="1" spans="1:3">
      <c r="A2462" s="4" t="s">
        <v>85</v>
      </c>
      <c r="B2462" s="4" t="str">
        <f>"202005438309"</f>
        <v>202005438309</v>
      </c>
      <c r="C2462" s="5">
        <v>51.62</v>
      </c>
    </row>
    <row r="2463" s="1" customFormat="1" customHeight="1" spans="1:3">
      <c r="A2463" s="4" t="s">
        <v>85</v>
      </c>
      <c r="B2463" s="4" t="str">
        <f>"202005438310"</f>
        <v>202005438310</v>
      </c>
      <c r="C2463" s="5">
        <v>54.43</v>
      </c>
    </row>
    <row r="2464" s="1" customFormat="1" customHeight="1" spans="1:3">
      <c r="A2464" s="4" t="s">
        <v>85</v>
      </c>
      <c r="B2464" s="4" t="str">
        <f>"202005438311"</f>
        <v>202005438311</v>
      </c>
      <c r="C2464" s="5">
        <v>37.99</v>
      </c>
    </row>
    <row r="2465" s="1" customFormat="1" customHeight="1" spans="1:3">
      <c r="A2465" s="4" t="s">
        <v>85</v>
      </c>
      <c r="B2465" s="4" t="str">
        <f>"202005438312"</f>
        <v>202005438312</v>
      </c>
      <c r="C2465" s="5">
        <v>46.77</v>
      </c>
    </row>
    <row r="2466" s="1" customFormat="1" customHeight="1" spans="1:3">
      <c r="A2466" s="4" t="s">
        <v>85</v>
      </c>
      <c r="B2466" s="4" t="str">
        <f>"202005438313"</f>
        <v>202005438313</v>
      </c>
      <c r="C2466" s="5">
        <v>64.55</v>
      </c>
    </row>
    <row r="2467" s="1" customFormat="1" customHeight="1" spans="1:3">
      <c r="A2467" s="4" t="s">
        <v>85</v>
      </c>
      <c r="B2467" s="4" t="str">
        <f>"202005438314"</f>
        <v>202005438314</v>
      </c>
      <c r="C2467" s="5">
        <v>57.08</v>
      </c>
    </row>
    <row r="2468" s="1" customFormat="1" customHeight="1" spans="1:3">
      <c r="A2468" s="4" t="s">
        <v>85</v>
      </c>
      <c r="B2468" s="4" t="str">
        <f>"202005438315"</f>
        <v>202005438315</v>
      </c>
      <c r="C2468" s="5">
        <v>49.79</v>
      </c>
    </row>
    <row r="2469" s="1" customFormat="1" customHeight="1" spans="1:3">
      <c r="A2469" s="4" t="s">
        <v>85</v>
      </c>
      <c r="B2469" s="4" t="str">
        <f>"202005438316"</f>
        <v>202005438316</v>
      </c>
      <c r="C2469" s="5">
        <v>52.99</v>
      </c>
    </row>
    <row r="2470" s="1" customFormat="1" customHeight="1" spans="1:3">
      <c r="A2470" s="4" t="s">
        <v>85</v>
      </c>
      <c r="B2470" s="4" t="str">
        <f>"202005438317"</f>
        <v>202005438317</v>
      </c>
      <c r="C2470" s="5">
        <v>37.86</v>
      </c>
    </row>
    <row r="2471" s="1" customFormat="1" customHeight="1" spans="1:3">
      <c r="A2471" s="4" t="s">
        <v>85</v>
      </c>
      <c r="B2471" s="4" t="str">
        <f>"202005438318"</f>
        <v>202005438318</v>
      </c>
      <c r="C2471" s="5">
        <v>50.97</v>
      </c>
    </row>
    <row r="2472" s="1" customFormat="1" customHeight="1" spans="1:3">
      <c r="A2472" s="4" t="s">
        <v>86</v>
      </c>
      <c r="B2472" s="4" t="str">
        <f>"202005538319"</f>
        <v>202005538319</v>
      </c>
      <c r="C2472" s="5">
        <v>69.71</v>
      </c>
    </row>
    <row r="2473" s="1" customFormat="1" customHeight="1" spans="1:3">
      <c r="A2473" s="4" t="s">
        <v>86</v>
      </c>
      <c r="B2473" s="4" t="str">
        <f>"202005538320"</f>
        <v>202005538320</v>
      </c>
      <c r="C2473" s="5">
        <v>62.7</v>
      </c>
    </row>
    <row r="2474" s="1" customFormat="1" customHeight="1" spans="1:3">
      <c r="A2474" s="4" t="s">
        <v>86</v>
      </c>
      <c r="B2474" s="4" t="str">
        <f>"202005538321"</f>
        <v>202005538321</v>
      </c>
      <c r="C2474" s="5">
        <v>61.74</v>
      </c>
    </row>
    <row r="2475" s="1" customFormat="1" customHeight="1" spans="1:3">
      <c r="A2475" s="4" t="s">
        <v>86</v>
      </c>
      <c r="B2475" s="4" t="str">
        <f>"202005538322"</f>
        <v>202005538322</v>
      </c>
      <c r="C2475" s="5">
        <v>59.84</v>
      </c>
    </row>
    <row r="2476" s="1" customFormat="1" customHeight="1" spans="1:3">
      <c r="A2476" s="4" t="s">
        <v>86</v>
      </c>
      <c r="B2476" s="4" t="str">
        <f>"202005538323"</f>
        <v>202005538323</v>
      </c>
      <c r="C2476" s="5">
        <v>72.54</v>
      </c>
    </row>
    <row r="2477" s="1" customFormat="1" customHeight="1" spans="1:3">
      <c r="A2477" s="4" t="s">
        <v>86</v>
      </c>
      <c r="B2477" s="4" t="str">
        <f>"202005538324"</f>
        <v>202005538324</v>
      </c>
      <c r="C2477" s="5">
        <v>64.08</v>
      </c>
    </row>
    <row r="2478" s="1" customFormat="1" customHeight="1" spans="1:3">
      <c r="A2478" s="4" t="s">
        <v>86</v>
      </c>
      <c r="B2478" s="4" t="str">
        <f>"202005538325"</f>
        <v>202005538325</v>
      </c>
      <c r="C2478" s="5">
        <v>62.67</v>
      </c>
    </row>
    <row r="2479" s="1" customFormat="1" customHeight="1" spans="1:3">
      <c r="A2479" s="4" t="s">
        <v>86</v>
      </c>
      <c r="B2479" s="4" t="str">
        <f>"202005538326"</f>
        <v>202005538326</v>
      </c>
      <c r="C2479" s="5">
        <v>61.22</v>
      </c>
    </row>
    <row r="2480" s="1" customFormat="1" customHeight="1" spans="1:3">
      <c r="A2480" s="4" t="s">
        <v>86</v>
      </c>
      <c r="B2480" s="4" t="str">
        <f>"202005538327"</f>
        <v>202005538327</v>
      </c>
      <c r="C2480" s="5">
        <v>71.54</v>
      </c>
    </row>
    <row r="2481" s="1" customFormat="1" customHeight="1" spans="1:3">
      <c r="A2481" s="4" t="s">
        <v>86</v>
      </c>
      <c r="B2481" s="4" t="str">
        <f>"202005538328"</f>
        <v>202005538328</v>
      </c>
      <c r="C2481" s="5">
        <v>65.74</v>
      </c>
    </row>
    <row r="2482" s="1" customFormat="1" customHeight="1" spans="1:3">
      <c r="A2482" s="4" t="s">
        <v>86</v>
      </c>
      <c r="B2482" s="4" t="str">
        <f>"202005538329"</f>
        <v>202005538329</v>
      </c>
      <c r="C2482" s="5">
        <v>59.86</v>
      </c>
    </row>
    <row r="2483" s="1" customFormat="1" customHeight="1" spans="1:3">
      <c r="A2483" s="4" t="s">
        <v>86</v>
      </c>
      <c r="B2483" s="4" t="str">
        <f>"202005538330"</f>
        <v>202005538330</v>
      </c>
      <c r="C2483" s="5">
        <v>56.83</v>
      </c>
    </row>
    <row r="2484" s="1" customFormat="1" customHeight="1" spans="1:3">
      <c r="A2484" s="4" t="s">
        <v>87</v>
      </c>
      <c r="B2484" s="4" t="str">
        <f>"202005348401"</f>
        <v>202005348401</v>
      </c>
      <c r="C2484" s="5">
        <v>55.74</v>
      </c>
    </row>
    <row r="2485" s="1" customFormat="1" customHeight="1" spans="1:3">
      <c r="A2485" s="4" t="s">
        <v>87</v>
      </c>
      <c r="B2485" s="4" t="str">
        <f>"202005348402"</f>
        <v>202005348402</v>
      </c>
      <c r="C2485" s="5">
        <v>55.18</v>
      </c>
    </row>
    <row r="2486" s="1" customFormat="1" customHeight="1" spans="1:3">
      <c r="A2486" s="4" t="s">
        <v>87</v>
      </c>
      <c r="B2486" s="4" t="str">
        <f>"202005348403"</f>
        <v>202005348403</v>
      </c>
      <c r="C2486" s="5">
        <v>62.64</v>
      </c>
    </row>
    <row r="2487" s="1" customFormat="1" customHeight="1" spans="1:3">
      <c r="A2487" s="4" t="s">
        <v>87</v>
      </c>
      <c r="B2487" s="4" t="str">
        <f>"202005348404"</f>
        <v>202005348404</v>
      </c>
      <c r="C2487" s="5">
        <v>63.38</v>
      </c>
    </row>
    <row r="2488" s="1" customFormat="1" customHeight="1" spans="1:3">
      <c r="A2488" s="4" t="s">
        <v>87</v>
      </c>
      <c r="B2488" s="4" t="str">
        <f>"202005348405"</f>
        <v>202005348405</v>
      </c>
      <c r="C2488" s="5">
        <v>64.06</v>
      </c>
    </row>
    <row r="2489" s="1" customFormat="1" customHeight="1" spans="1:3">
      <c r="A2489" s="4" t="s">
        <v>88</v>
      </c>
      <c r="B2489" s="4" t="str">
        <f>"202005388406"</f>
        <v>202005388406</v>
      </c>
      <c r="C2489" s="5">
        <v>45.63</v>
      </c>
    </row>
    <row r="2490" s="1" customFormat="1" customHeight="1" spans="1:3">
      <c r="A2490" s="4" t="s">
        <v>88</v>
      </c>
      <c r="B2490" s="4" t="str">
        <f>"202005388407"</f>
        <v>202005388407</v>
      </c>
      <c r="C2490" s="5">
        <v>63.15</v>
      </c>
    </row>
    <row r="2491" s="1" customFormat="1" customHeight="1" spans="1:3">
      <c r="A2491" s="4" t="s">
        <v>88</v>
      </c>
      <c r="B2491" s="4" t="str">
        <f>"202005388408"</f>
        <v>202005388408</v>
      </c>
      <c r="C2491" s="5">
        <v>0</v>
      </c>
    </row>
    <row r="2492" s="1" customFormat="1" customHeight="1" spans="1:3">
      <c r="A2492" s="4" t="s">
        <v>88</v>
      </c>
      <c r="B2492" s="4" t="str">
        <f>"202005388409"</f>
        <v>202005388409</v>
      </c>
      <c r="C2492" s="5">
        <v>0</v>
      </c>
    </row>
    <row r="2493" s="1" customFormat="1" customHeight="1" spans="1:3">
      <c r="A2493" s="4" t="s">
        <v>89</v>
      </c>
      <c r="B2493" s="4" t="str">
        <f>"202005398410"</f>
        <v>202005398410</v>
      </c>
      <c r="C2493" s="5">
        <v>53.88</v>
      </c>
    </row>
    <row r="2494" s="1" customFormat="1" customHeight="1" spans="1:3">
      <c r="A2494" s="4" t="s">
        <v>89</v>
      </c>
      <c r="B2494" s="4" t="str">
        <f>"202005398411"</f>
        <v>202005398411</v>
      </c>
      <c r="C2494" s="5">
        <v>50.2</v>
      </c>
    </row>
    <row r="2495" s="1" customFormat="1" customHeight="1" spans="1:3">
      <c r="A2495" s="4" t="s">
        <v>89</v>
      </c>
      <c r="B2495" s="4" t="str">
        <f>"202005398412"</f>
        <v>202005398412</v>
      </c>
      <c r="C2495" s="5">
        <v>46.28</v>
      </c>
    </row>
    <row r="2496" s="1" customFormat="1" customHeight="1" spans="1:3">
      <c r="A2496" s="4" t="s">
        <v>89</v>
      </c>
      <c r="B2496" s="4" t="str">
        <f>"202005398413"</f>
        <v>202005398413</v>
      </c>
      <c r="C2496" s="5">
        <v>0</v>
      </c>
    </row>
    <row r="2497" s="1" customFormat="1" customHeight="1" spans="1:3">
      <c r="A2497" s="4" t="s">
        <v>89</v>
      </c>
      <c r="B2497" s="4" t="str">
        <f>"202005398414"</f>
        <v>202005398414</v>
      </c>
      <c r="C2497" s="5">
        <v>54.66</v>
      </c>
    </row>
    <row r="2498" s="1" customFormat="1" customHeight="1" spans="1:3">
      <c r="A2498" s="4" t="s">
        <v>89</v>
      </c>
      <c r="B2498" s="4" t="str">
        <f>"202005398415"</f>
        <v>202005398415</v>
      </c>
      <c r="C2498" s="5">
        <v>53.74</v>
      </c>
    </row>
    <row r="2499" s="1" customFormat="1" customHeight="1" spans="1:3">
      <c r="A2499" s="4" t="s">
        <v>89</v>
      </c>
      <c r="B2499" s="4" t="str">
        <f>"202005398416"</f>
        <v>202005398416</v>
      </c>
      <c r="C2499" s="5">
        <v>53.02</v>
      </c>
    </row>
    <row r="2500" s="1" customFormat="1" customHeight="1" spans="1:3">
      <c r="A2500" s="4" t="s">
        <v>89</v>
      </c>
      <c r="B2500" s="4" t="str">
        <f>"202005398417"</f>
        <v>202005398417</v>
      </c>
      <c r="C2500" s="5">
        <v>49.73</v>
      </c>
    </row>
    <row r="2501" s="1" customFormat="1" customHeight="1" spans="1:3">
      <c r="A2501" s="4" t="s">
        <v>89</v>
      </c>
      <c r="B2501" s="4" t="str">
        <f>"202005398418"</f>
        <v>202005398418</v>
      </c>
      <c r="C2501" s="5">
        <v>51.43</v>
      </c>
    </row>
    <row r="2502" s="1" customFormat="1" customHeight="1" spans="1:3">
      <c r="A2502" s="4" t="s">
        <v>90</v>
      </c>
      <c r="B2502" s="4" t="str">
        <f>"202005408419"</f>
        <v>202005408419</v>
      </c>
      <c r="C2502" s="5">
        <v>0</v>
      </c>
    </row>
    <row r="2503" s="1" customFormat="1" customHeight="1" spans="1:3">
      <c r="A2503" s="4" t="s">
        <v>90</v>
      </c>
      <c r="B2503" s="4" t="str">
        <f>"202005408420"</f>
        <v>202005408420</v>
      </c>
      <c r="C2503" s="5">
        <v>51.69</v>
      </c>
    </row>
    <row r="2504" s="1" customFormat="1" customHeight="1" spans="1:3">
      <c r="A2504" s="4" t="s">
        <v>91</v>
      </c>
      <c r="B2504" s="4" t="str">
        <f>"202005428421"</f>
        <v>202005428421</v>
      </c>
      <c r="C2504" s="5">
        <v>47.14</v>
      </c>
    </row>
    <row r="2505" s="1" customFormat="1" customHeight="1" spans="1:3">
      <c r="A2505" s="4" t="s">
        <v>91</v>
      </c>
      <c r="B2505" s="4" t="str">
        <f>"202005428422"</f>
        <v>202005428422</v>
      </c>
      <c r="C2505" s="5">
        <v>44.88</v>
      </c>
    </row>
    <row r="2506" s="1" customFormat="1" customHeight="1" spans="1:3">
      <c r="A2506" s="4" t="s">
        <v>91</v>
      </c>
      <c r="B2506" s="4" t="str">
        <f>"202005428423"</f>
        <v>202005428423</v>
      </c>
      <c r="C2506" s="5">
        <v>61.7</v>
      </c>
    </row>
    <row r="2507" s="1" customFormat="1" customHeight="1" spans="1:3">
      <c r="A2507" s="4" t="s">
        <v>91</v>
      </c>
      <c r="B2507" s="4" t="str">
        <f>"202005428424"</f>
        <v>202005428424</v>
      </c>
      <c r="C2507" s="5">
        <v>50.17</v>
      </c>
    </row>
    <row r="2508" s="1" customFormat="1" customHeight="1" spans="1:3">
      <c r="A2508" s="4" t="s">
        <v>91</v>
      </c>
      <c r="B2508" s="4" t="str">
        <f>"202005428425"</f>
        <v>202005428425</v>
      </c>
      <c r="C2508" s="5">
        <v>55.29</v>
      </c>
    </row>
    <row r="2509" s="1" customFormat="1" customHeight="1" spans="1:3">
      <c r="A2509" s="4" t="s">
        <v>92</v>
      </c>
      <c r="B2509" s="4" t="str">
        <f>"202005458426"</f>
        <v>202005458426</v>
      </c>
      <c r="C2509" s="5">
        <v>50.32</v>
      </c>
    </row>
    <row r="2510" s="1" customFormat="1" customHeight="1" spans="1:3">
      <c r="A2510" s="4" t="s">
        <v>92</v>
      </c>
      <c r="B2510" s="4" t="str">
        <f>"202005458427"</f>
        <v>202005458427</v>
      </c>
      <c r="C2510" s="5">
        <v>49.79</v>
      </c>
    </row>
    <row r="2511" s="1" customFormat="1" customHeight="1" spans="1:3">
      <c r="A2511" s="4" t="s">
        <v>92</v>
      </c>
      <c r="B2511" s="4" t="str">
        <f>"202005458428"</f>
        <v>202005458428</v>
      </c>
      <c r="C2511" s="5">
        <v>52.31</v>
      </c>
    </row>
    <row r="2512" s="1" customFormat="1" customHeight="1" spans="1:3">
      <c r="A2512" s="4" t="s">
        <v>92</v>
      </c>
      <c r="B2512" s="4" t="str">
        <f>"202005458429"</f>
        <v>202005458429</v>
      </c>
      <c r="C2512" s="5">
        <v>57.73</v>
      </c>
    </row>
    <row r="2513" s="1" customFormat="1" customHeight="1" spans="1:3">
      <c r="A2513" s="4" t="s">
        <v>92</v>
      </c>
      <c r="B2513" s="4" t="str">
        <f>"202005458430"</f>
        <v>202005458430</v>
      </c>
      <c r="C2513" s="5">
        <v>54.56</v>
      </c>
    </row>
    <row r="2514" s="1" customFormat="1" customHeight="1" spans="1:3">
      <c r="A2514" s="4" t="s">
        <v>93</v>
      </c>
      <c r="B2514" s="4" t="str">
        <f>"202005418501"</f>
        <v>202005418501</v>
      </c>
      <c r="C2514" s="5">
        <v>47.09</v>
      </c>
    </row>
    <row r="2515" s="1" customFormat="1" customHeight="1" spans="1:3">
      <c r="A2515" s="4" t="s">
        <v>93</v>
      </c>
      <c r="B2515" s="4" t="str">
        <f>"202005418502"</f>
        <v>202005418502</v>
      </c>
      <c r="C2515" s="5">
        <v>52.6</v>
      </c>
    </row>
    <row r="2516" s="1" customFormat="1" customHeight="1" spans="1:3">
      <c r="A2516" s="4" t="s">
        <v>94</v>
      </c>
      <c r="B2516" s="4" t="str">
        <f>"202005448503"</f>
        <v>202005448503</v>
      </c>
      <c r="C2516" s="5">
        <v>45.27</v>
      </c>
    </row>
    <row r="2517" s="1" customFormat="1" customHeight="1" spans="1:3">
      <c r="A2517" s="4" t="s">
        <v>94</v>
      </c>
      <c r="B2517" s="4" t="str">
        <f>"202005448504"</f>
        <v>202005448504</v>
      </c>
      <c r="C2517" s="5">
        <v>50.23</v>
      </c>
    </row>
    <row r="2518" s="1" customFormat="1" customHeight="1" spans="1:3">
      <c r="A2518" s="4" t="s">
        <v>94</v>
      </c>
      <c r="B2518" s="4" t="str">
        <f>"202005448505"</f>
        <v>202005448505</v>
      </c>
      <c r="C2518" s="5">
        <v>0</v>
      </c>
    </row>
    <row r="2519" s="1" customFormat="1" customHeight="1" spans="1:3">
      <c r="A2519" s="4" t="s">
        <v>94</v>
      </c>
      <c r="B2519" s="4" t="str">
        <f>"202005448506"</f>
        <v>202005448506</v>
      </c>
      <c r="C2519" s="5">
        <v>0</v>
      </c>
    </row>
    <row r="2520" s="1" customFormat="1" customHeight="1" spans="1:3">
      <c r="A2520" s="4" t="s">
        <v>94</v>
      </c>
      <c r="B2520" s="4" t="str">
        <f>"202005448507"</f>
        <v>202005448507</v>
      </c>
      <c r="C2520" s="5">
        <v>41.92</v>
      </c>
    </row>
    <row r="2521" s="1" customFormat="1" customHeight="1" spans="1:3">
      <c r="A2521" s="4" t="s">
        <v>94</v>
      </c>
      <c r="B2521" s="4" t="str">
        <f>"202005448508"</f>
        <v>202005448508</v>
      </c>
      <c r="C2521" s="5">
        <v>56.17</v>
      </c>
    </row>
    <row r="2522" s="1" customFormat="1" customHeight="1" spans="1:3">
      <c r="A2522" s="4" t="s">
        <v>95</v>
      </c>
      <c r="B2522" s="4" t="str">
        <f>"202005468509"</f>
        <v>202005468509</v>
      </c>
      <c r="C2522" s="5">
        <v>45.27</v>
      </c>
    </row>
    <row r="2523" s="1" customFormat="1" customHeight="1" spans="1:3">
      <c r="A2523" s="4" t="s">
        <v>95</v>
      </c>
      <c r="B2523" s="4" t="str">
        <f>"202005468510"</f>
        <v>202005468510</v>
      </c>
      <c r="C2523" s="5">
        <v>0</v>
      </c>
    </row>
    <row r="2524" s="1" customFormat="1" customHeight="1" spans="1:3">
      <c r="A2524" s="4" t="s">
        <v>96</v>
      </c>
      <c r="B2524" s="4" t="str">
        <f>"202005478511"</f>
        <v>202005478511</v>
      </c>
      <c r="C2524" s="5">
        <v>49.76</v>
      </c>
    </row>
    <row r="2525" s="1" customFormat="1" customHeight="1" spans="1:3">
      <c r="A2525" s="4" t="s">
        <v>96</v>
      </c>
      <c r="B2525" s="4" t="str">
        <f>"202005478512"</f>
        <v>202005478512</v>
      </c>
      <c r="C2525" s="5">
        <v>39.56</v>
      </c>
    </row>
    <row r="2526" s="1" customFormat="1" customHeight="1" spans="1:3">
      <c r="A2526" s="4" t="s">
        <v>96</v>
      </c>
      <c r="B2526" s="4" t="str">
        <f>"202005478513"</f>
        <v>202005478513</v>
      </c>
      <c r="C2526" s="5">
        <v>51.33</v>
      </c>
    </row>
    <row r="2527" s="1" customFormat="1" customHeight="1" spans="1:3">
      <c r="A2527" s="4" t="s">
        <v>96</v>
      </c>
      <c r="B2527" s="4" t="str">
        <f>"202005478514"</f>
        <v>202005478514</v>
      </c>
      <c r="C2527" s="5">
        <v>48.97</v>
      </c>
    </row>
    <row r="2528" s="1" customFormat="1" customHeight="1" spans="1:3">
      <c r="A2528" s="4" t="s">
        <v>96</v>
      </c>
      <c r="B2528" s="4" t="str">
        <f>"202005478515"</f>
        <v>202005478515</v>
      </c>
      <c r="C2528" s="5">
        <v>37.41</v>
      </c>
    </row>
    <row r="2529" s="1" customFormat="1" customHeight="1" spans="1:3">
      <c r="A2529" s="4" t="s">
        <v>96</v>
      </c>
      <c r="B2529" s="4" t="str">
        <f>"202005478516"</f>
        <v>202005478516</v>
      </c>
      <c r="C2529" s="5">
        <v>45.91</v>
      </c>
    </row>
    <row r="2530" s="1" customFormat="1" customHeight="1" spans="1:3">
      <c r="A2530" s="4" t="s">
        <v>97</v>
      </c>
      <c r="B2530" s="4" t="str">
        <f>"202005508517"</f>
        <v>202005508517</v>
      </c>
      <c r="C2530" s="5">
        <v>65.6</v>
      </c>
    </row>
    <row r="2531" s="1" customFormat="1" customHeight="1" spans="1:3">
      <c r="A2531" s="4" t="s">
        <v>97</v>
      </c>
      <c r="B2531" s="4" t="str">
        <f>"202005508518"</f>
        <v>202005508518</v>
      </c>
      <c r="C2531" s="5">
        <v>66.43</v>
      </c>
    </row>
    <row r="2532" s="1" customFormat="1" customHeight="1" spans="1:3">
      <c r="A2532" s="4" t="s">
        <v>97</v>
      </c>
      <c r="B2532" s="4" t="str">
        <f>"202005508519"</f>
        <v>202005508519</v>
      </c>
      <c r="C2532" s="5">
        <v>57.8</v>
      </c>
    </row>
    <row r="2533" s="1" customFormat="1" customHeight="1" spans="1:3">
      <c r="A2533" s="4" t="s">
        <v>97</v>
      </c>
      <c r="B2533" s="4" t="str">
        <f>"202005508520"</f>
        <v>202005508520</v>
      </c>
      <c r="C2533" s="5">
        <v>74.51</v>
      </c>
    </row>
    <row r="2534" s="1" customFormat="1" customHeight="1" spans="1:3">
      <c r="A2534" s="4" t="s">
        <v>97</v>
      </c>
      <c r="B2534" s="4" t="str">
        <f>"202005508521"</f>
        <v>202005508521</v>
      </c>
      <c r="C2534" s="5">
        <v>0</v>
      </c>
    </row>
    <row r="2535" s="1" customFormat="1" customHeight="1" spans="1:3">
      <c r="A2535" s="4" t="s">
        <v>97</v>
      </c>
      <c r="B2535" s="4" t="str">
        <f>"202005508522"</f>
        <v>202005508522</v>
      </c>
      <c r="C2535" s="5">
        <v>0</v>
      </c>
    </row>
    <row r="2536" s="1" customFormat="1" customHeight="1" spans="1:3">
      <c r="A2536" s="4" t="s">
        <v>98</v>
      </c>
      <c r="B2536" s="4" t="str">
        <f>"202005518523"</f>
        <v>202005518523</v>
      </c>
      <c r="C2536" s="5">
        <v>63.23</v>
      </c>
    </row>
    <row r="2537" s="1" customFormat="1" customHeight="1" spans="1:3">
      <c r="A2537" s="4" t="s">
        <v>98</v>
      </c>
      <c r="B2537" s="4" t="str">
        <f>"202005518524"</f>
        <v>202005518524</v>
      </c>
      <c r="C2537" s="5">
        <v>58.98</v>
      </c>
    </row>
    <row r="2538" s="1" customFormat="1" customHeight="1" spans="1:3">
      <c r="A2538" s="4" t="s">
        <v>98</v>
      </c>
      <c r="B2538" s="4" t="str">
        <f>"202005518525"</f>
        <v>202005518525</v>
      </c>
      <c r="C2538" s="5">
        <v>60.31</v>
      </c>
    </row>
    <row r="2539" s="1" customFormat="1" customHeight="1" spans="1:3">
      <c r="A2539" s="4" t="s">
        <v>98</v>
      </c>
      <c r="B2539" s="4" t="str">
        <f>"202005518526"</f>
        <v>202005518526</v>
      </c>
      <c r="C2539" s="5">
        <v>55.69</v>
      </c>
    </row>
    <row r="2540" s="1" customFormat="1" customHeight="1" spans="1:3">
      <c r="A2540" s="4" t="s">
        <v>98</v>
      </c>
      <c r="B2540" s="4" t="str">
        <f>"202005518527"</f>
        <v>202005518527</v>
      </c>
      <c r="C2540" s="5">
        <v>47.5</v>
      </c>
    </row>
    <row r="2541" s="1" customFormat="1" customHeight="1" spans="1:3">
      <c r="A2541" s="4" t="s">
        <v>98</v>
      </c>
      <c r="B2541" s="4" t="str">
        <f>"202005518528"</f>
        <v>202005518528</v>
      </c>
      <c r="C2541" s="5">
        <v>61.19</v>
      </c>
    </row>
    <row r="2542" s="1" customFormat="1" customHeight="1" spans="1:3">
      <c r="A2542" s="4" t="s">
        <v>98</v>
      </c>
      <c r="B2542" s="4" t="str">
        <f>"202005518529"</f>
        <v>202005518529</v>
      </c>
      <c r="C2542" s="5">
        <v>63.82</v>
      </c>
    </row>
    <row r="2543" s="1" customFormat="1" customHeight="1" spans="1:3">
      <c r="A2543" s="4" t="s">
        <v>98</v>
      </c>
      <c r="B2543" s="4" t="str">
        <f>"202005518530"</f>
        <v>202005518530</v>
      </c>
      <c r="C2543" s="5">
        <v>44.2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</dc:creator>
  <cp:lastModifiedBy>shdundao</cp:lastModifiedBy>
  <dcterms:created xsi:type="dcterms:W3CDTF">2020-08-01T10:14:00Z</dcterms:created>
  <dcterms:modified xsi:type="dcterms:W3CDTF">2020-08-01T10:46:24Z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