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90" sheetId="1" r:id="rId1"/>
  </sheets>
  <definedNames/>
  <calcPr fullCalcOnLoad="1"/>
</workbook>
</file>

<file path=xl/sharedStrings.xml><?xml version="1.0" encoding="utf-8"?>
<sst xmlns="http://schemas.openxmlformats.org/spreadsheetml/2006/main" count="582" uniqueCount="219">
  <si>
    <t>2022公办幼儿园公开招聘编外幼儿教师拟聘用人员名单</t>
  </si>
  <si>
    <t>序号</t>
  </si>
  <si>
    <t>岗位代码</t>
  </si>
  <si>
    <t>岗位名称</t>
  </si>
  <si>
    <t>招聘单位</t>
  </si>
  <si>
    <t>姓名</t>
  </si>
  <si>
    <t>准考证号</t>
  </si>
  <si>
    <t>教育综
合知识</t>
  </si>
  <si>
    <t>专业知识</t>
  </si>
  <si>
    <t>笔试
总成绩</t>
  </si>
  <si>
    <t>面试成绩</t>
  </si>
  <si>
    <t>总成绩</t>
  </si>
  <si>
    <t>幼儿教师1组</t>
  </si>
  <si>
    <t>城区幼儿园</t>
  </si>
  <si>
    <t>20228210109</t>
  </si>
  <si>
    <t>20228210107</t>
  </si>
  <si>
    <t>20228210123</t>
  </si>
  <si>
    <t>20228210207</t>
  </si>
  <si>
    <t>20228210206</t>
  </si>
  <si>
    <t>20228210113</t>
  </si>
  <si>
    <t>20228210128</t>
  </si>
  <si>
    <t>20228210124</t>
  </si>
  <si>
    <t>20228210104</t>
  </si>
  <si>
    <t>20228210117</t>
  </si>
  <si>
    <t>20228210105</t>
  </si>
  <si>
    <t>20228210204</t>
  </si>
  <si>
    <t>20228210102</t>
  </si>
  <si>
    <t>幼儿教师2组</t>
  </si>
  <si>
    <t>20228210216</t>
  </si>
  <si>
    <t>20228210225</t>
  </si>
  <si>
    <t>20228210326</t>
  </si>
  <si>
    <t>20228210222</t>
  </si>
  <si>
    <t>20228210213</t>
  </si>
  <si>
    <t>20228210228</t>
  </si>
  <si>
    <t>20228210316</t>
  </si>
  <si>
    <t>20228210304</t>
  </si>
  <si>
    <t>20228210223</t>
  </si>
  <si>
    <t>20228210221</t>
  </si>
  <si>
    <t>20228210226</t>
  </si>
  <si>
    <t>20228210227</t>
  </si>
  <si>
    <t>20228210321</t>
  </si>
  <si>
    <t>幼儿教师3组</t>
  </si>
  <si>
    <t>20228210429</t>
  </si>
  <si>
    <t>20228210515</t>
  </si>
  <si>
    <t>20228210414</t>
  </si>
  <si>
    <t>20228210419</t>
  </si>
  <si>
    <t>20228210410</t>
  </si>
  <si>
    <t>20228210502</t>
  </si>
  <si>
    <t>20228210416</t>
  </si>
  <si>
    <t>20228210509</t>
  </si>
  <si>
    <t>20228210402</t>
  </si>
  <si>
    <t>20228210420</t>
  </si>
  <si>
    <t>20228210426</t>
  </si>
  <si>
    <t>20228210407</t>
  </si>
  <si>
    <t>20228210514</t>
  </si>
  <si>
    <t>幼儿教师4组</t>
  </si>
  <si>
    <t>20228210602</t>
  </si>
  <si>
    <t>20228210621</t>
  </si>
  <si>
    <t>20228210624</t>
  </si>
  <si>
    <t>20228210615</t>
  </si>
  <si>
    <t>20228210525</t>
  </si>
  <si>
    <t>20228210522</t>
  </si>
  <si>
    <t>20228210612</t>
  </si>
  <si>
    <t>20228210611</t>
  </si>
  <si>
    <t>20228210626</t>
  </si>
  <si>
    <t>20228210608</t>
  </si>
  <si>
    <t>20228210518</t>
  </si>
  <si>
    <t>20228210607</t>
  </si>
  <si>
    <t>幼儿教师5组</t>
  </si>
  <si>
    <t>20228210704</t>
  </si>
  <si>
    <t>20228210718</t>
  </si>
  <si>
    <t>20228210802</t>
  </si>
  <si>
    <t>20228210630</t>
  </si>
  <si>
    <t>20228210808</t>
  </si>
  <si>
    <t>20228210801</t>
  </si>
  <si>
    <t>20228210701</t>
  </si>
  <si>
    <t>20228210715</t>
  </si>
  <si>
    <t>20228210726</t>
  </si>
  <si>
    <t>20228210804</t>
  </si>
  <si>
    <t>20228210807</t>
  </si>
  <si>
    <t>20228210707</t>
  </si>
  <si>
    <t>幼儿教师6组</t>
  </si>
  <si>
    <t>乡镇幼儿园</t>
  </si>
  <si>
    <t>20228210908</t>
  </si>
  <si>
    <t>20228210912</t>
  </si>
  <si>
    <t>20228210903</t>
  </si>
  <si>
    <t>20228210909</t>
  </si>
  <si>
    <t>20228210822</t>
  </si>
  <si>
    <t>20228210901</t>
  </si>
  <si>
    <t>20228210830</t>
  </si>
  <si>
    <t>20228210906</t>
  </si>
  <si>
    <t>20228210827</t>
  </si>
  <si>
    <t>20228210814</t>
  </si>
  <si>
    <t>20228210812</t>
  </si>
  <si>
    <t>20228210815</t>
  </si>
  <si>
    <t>20228210820</t>
  </si>
  <si>
    <t>20228210821</t>
  </si>
  <si>
    <t>幼儿教师7组</t>
  </si>
  <si>
    <t>20228210928</t>
  </si>
  <si>
    <t>20228210920</t>
  </si>
  <si>
    <t>20228210926</t>
  </si>
  <si>
    <t>20228211007</t>
  </si>
  <si>
    <t>20228211001</t>
  </si>
  <si>
    <t>20228210921</t>
  </si>
  <si>
    <t>20228210924</t>
  </si>
  <si>
    <t>20228210916</t>
  </si>
  <si>
    <t>20228210929</t>
  </si>
  <si>
    <t>20228211002</t>
  </si>
  <si>
    <t>20228210914</t>
  </si>
  <si>
    <t>20228211005</t>
  </si>
  <si>
    <t>幼儿教师8组</t>
  </si>
  <si>
    <t>20228211102</t>
  </si>
  <si>
    <t>20228211012</t>
  </si>
  <si>
    <t>20228211018</t>
  </si>
  <si>
    <t>20228211027</t>
  </si>
  <si>
    <t>20228211030</t>
  </si>
  <si>
    <t>20228211011</t>
  </si>
  <si>
    <t>20228211008</t>
  </si>
  <si>
    <t>20228211025</t>
  </si>
  <si>
    <t>20228211016</t>
  </si>
  <si>
    <t>20228211101</t>
  </si>
  <si>
    <t>20228211020</t>
  </si>
  <si>
    <t>20228211028</t>
  </si>
  <si>
    <t>幼儿教师9组</t>
  </si>
  <si>
    <t>20228211112</t>
  </si>
  <si>
    <t>20228211122</t>
  </si>
  <si>
    <t>20228211126</t>
  </si>
  <si>
    <t>20228211121</t>
  </si>
  <si>
    <t>20228211111</t>
  </si>
  <si>
    <t>20228211117</t>
  </si>
  <si>
    <t>20228211125</t>
  </si>
  <si>
    <t>20228211105</t>
  </si>
  <si>
    <t>20228211124</t>
  </si>
  <si>
    <t>20228211119</t>
  </si>
  <si>
    <t>20228211110</t>
  </si>
  <si>
    <t>20228211103</t>
  </si>
  <si>
    <t>幼儿教师10组</t>
  </si>
  <si>
    <t>20228211215</t>
  </si>
  <si>
    <t>20228211219</t>
  </si>
  <si>
    <t>20228211206</t>
  </si>
  <si>
    <t>20228211222</t>
  </si>
  <si>
    <t>20228211211</t>
  </si>
  <si>
    <t>20228211129</t>
  </si>
  <si>
    <t>20228211216</t>
  </si>
  <si>
    <t>20228211208</t>
  </si>
  <si>
    <t>20228211210</t>
  </si>
  <si>
    <t>20228211209</t>
  </si>
  <si>
    <t>20228211223</t>
  </si>
  <si>
    <t>20228211202</t>
  </si>
  <si>
    <t>20228211205</t>
  </si>
  <si>
    <t>20228211207</t>
  </si>
  <si>
    <t>幼儿教师11组</t>
  </si>
  <si>
    <t>20228211320</t>
  </si>
  <si>
    <t>20228211312</t>
  </si>
  <si>
    <t>20228211306</t>
  </si>
  <si>
    <t>20228211230</t>
  </si>
  <si>
    <t>20228211315</t>
  </si>
  <si>
    <t>20228211322</t>
  </si>
  <si>
    <t>20228211308</t>
  </si>
  <si>
    <t>20228211311</t>
  </si>
  <si>
    <t>20228211318</t>
  </si>
  <si>
    <t>20228211321</t>
  </si>
  <si>
    <t>20228211302</t>
  </si>
  <si>
    <t>20228211316</t>
  </si>
  <si>
    <t>20228211313</t>
  </si>
  <si>
    <t>20228211317</t>
  </si>
  <si>
    <t>幼儿教师12组</t>
  </si>
  <si>
    <t>20228211403</t>
  </si>
  <si>
    <t>20228211413</t>
  </si>
  <si>
    <t>20228211328</t>
  </si>
  <si>
    <t>20228211401</t>
  </si>
  <si>
    <t>20228211402</t>
  </si>
  <si>
    <t>20228211405</t>
  </si>
  <si>
    <t>20228211419</t>
  </si>
  <si>
    <t>20228211326</t>
  </si>
  <si>
    <t>20228211409</t>
  </si>
  <si>
    <t>20228211324</t>
  </si>
  <si>
    <t>20228211418</t>
  </si>
  <si>
    <t>20228211408</t>
  </si>
  <si>
    <t>20228211416</t>
  </si>
  <si>
    <t>幼儿教师13组</t>
  </si>
  <si>
    <t>20228211425</t>
  </si>
  <si>
    <t>20228211423</t>
  </si>
  <si>
    <t>20228211504</t>
  </si>
  <si>
    <t>20228211427</t>
  </si>
  <si>
    <t>20228211507</t>
  </si>
  <si>
    <t>20228211502</t>
  </si>
  <si>
    <t>20228211510</t>
  </si>
  <si>
    <t>20228211515</t>
  </si>
  <si>
    <t>20228211506</t>
  </si>
  <si>
    <t>20228211512</t>
  </si>
  <si>
    <t>20228211430</t>
  </si>
  <si>
    <t>20228211421</t>
  </si>
  <si>
    <t>20228211501</t>
  </si>
  <si>
    <t>幼儿教师14组</t>
  </si>
  <si>
    <t>20228211608</t>
  </si>
  <si>
    <t>20228211605</t>
  </si>
  <si>
    <t>20228211522</t>
  </si>
  <si>
    <t>20228211520</t>
  </si>
  <si>
    <t>20228211601</t>
  </si>
  <si>
    <t>20228211527</t>
  </si>
  <si>
    <t>20228211528</t>
  </si>
  <si>
    <t>20228211607</t>
  </si>
  <si>
    <t>20228211606</t>
  </si>
  <si>
    <t>20228211524</t>
  </si>
  <si>
    <t>20228211519</t>
  </si>
  <si>
    <t>幼儿教师15组</t>
  </si>
  <si>
    <t>20228211621</t>
  </si>
  <si>
    <t>20228211628</t>
  </si>
  <si>
    <t>20228211622</t>
  </si>
  <si>
    <t>20228211617</t>
  </si>
  <si>
    <t>20228211620</t>
  </si>
  <si>
    <t>20228211701</t>
  </si>
  <si>
    <t>20228211616</t>
  </si>
  <si>
    <t>20228211704</t>
  </si>
  <si>
    <t>20228211623</t>
  </si>
  <si>
    <t>20228211613</t>
  </si>
  <si>
    <t>20228211703</t>
  </si>
  <si>
    <t>20228211702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</si>
</sst>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2"/>
  <sheetViews>
    <sheetView tabSelected="1" workbookViewId="0" topLeftCell="A48">
      <selection activeCell="O81" sqref="O81"/>
    </sheetView>
  </sheetViews>
  <sheetFormatPr defaultColWidth="9.00390625" defaultRowHeight="14.25"/>
  <cols>
    <col min="1" max="1" width="5.75390625" style="2" customWidth="1"/>
    <col min="2" max="2" width="9.75390625" style="2" customWidth="1"/>
    <col min="3" max="3" width="14.375" style="2" customWidth="1"/>
    <col min="4" max="4" width="13.00390625" style="2" customWidth="1"/>
    <col min="5" max="5" width="7.625" style="2" customWidth="1"/>
    <col min="6" max="6" width="13.50390625" style="2" customWidth="1"/>
    <col min="7" max="9" width="9.00390625" style="2" customWidth="1"/>
    <col min="10" max="10" width="9.00390625" style="3" customWidth="1"/>
    <col min="11" max="16384" width="9.00390625" style="2" customWidth="1"/>
  </cols>
  <sheetData>
    <row r="1" spans="1:11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6" t="s">
        <v>11</v>
      </c>
    </row>
    <row r="3" spans="1:11" ht="13.5" customHeight="1">
      <c r="A3" s="7">
        <v>1</v>
      </c>
      <c r="B3" s="8" t="str">
        <f aca="true" t="shared" si="0" ref="B3:B15">"2022101"</f>
        <v>2022101</v>
      </c>
      <c r="C3" s="8" t="s">
        <v>12</v>
      </c>
      <c r="D3" s="8" t="s">
        <v>13</v>
      </c>
      <c r="E3" s="8" t="str">
        <f>"孙晴"</f>
        <v>孙晴</v>
      </c>
      <c r="F3" s="9" t="s">
        <v>14</v>
      </c>
      <c r="G3" s="10">
        <v>94.65</v>
      </c>
      <c r="H3" s="10">
        <v>100.4</v>
      </c>
      <c r="I3" s="10">
        <v>98.1</v>
      </c>
      <c r="J3" s="10">
        <v>81.9</v>
      </c>
      <c r="K3" s="13">
        <f aca="true" t="shared" si="1" ref="K3:K66">I3*0.6+J3*0.4</f>
        <v>91.62</v>
      </c>
    </row>
    <row r="4" spans="1:11" ht="13.5" customHeight="1">
      <c r="A4" s="7">
        <v>2</v>
      </c>
      <c r="B4" s="8" t="str">
        <f t="shared" si="0"/>
        <v>2022101</v>
      </c>
      <c r="C4" s="8" t="s">
        <v>12</v>
      </c>
      <c r="D4" s="8" t="s">
        <v>13</v>
      </c>
      <c r="E4" s="8" t="str">
        <f>"施紫玉"</f>
        <v>施紫玉</v>
      </c>
      <c r="F4" s="9" t="s">
        <v>15</v>
      </c>
      <c r="G4" s="10">
        <v>97.75</v>
      </c>
      <c r="H4" s="10">
        <v>97.6</v>
      </c>
      <c r="I4" s="10">
        <v>97.66</v>
      </c>
      <c r="J4" s="10">
        <v>79.8</v>
      </c>
      <c r="K4" s="13">
        <f t="shared" si="1"/>
        <v>90.51599999999999</v>
      </c>
    </row>
    <row r="5" spans="1:11" ht="13.5" customHeight="1">
      <c r="A5" s="7">
        <v>3</v>
      </c>
      <c r="B5" s="8" t="str">
        <f t="shared" si="0"/>
        <v>2022101</v>
      </c>
      <c r="C5" s="8" t="s">
        <v>12</v>
      </c>
      <c r="D5" s="8" t="s">
        <v>13</v>
      </c>
      <c r="E5" s="8" t="str">
        <f>"陆慧慧"</f>
        <v>陆慧慧</v>
      </c>
      <c r="F5" s="9" t="s">
        <v>16</v>
      </c>
      <c r="G5" s="10">
        <v>89.3</v>
      </c>
      <c r="H5" s="10">
        <v>102</v>
      </c>
      <c r="I5" s="10">
        <v>96.91999999999999</v>
      </c>
      <c r="J5" s="10">
        <v>78.51</v>
      </c>
      <c r="K5" s="13">
        <f t="shared" si="1"/>
        <v>89.55599999999998</v>
      </c>
    </row>
    <row r="6" spans="1:11" ht="13.5" customHeight="1">
      <c r="A6" s="7">
        <v>4</v>
      </c>
      <c r="B6" s="8" t="str">
        <f t="shared" si="0"/>
        <v>2022101</v>
      </c>
      <c r="C6" s="8" t="s">
        <v>12</v>
      </c>
      <c r="D6" s="8" t="s">
        <v>13</v>
      </c>
      <c r="E6" s="8" t="str">
        <f>"王瑞"</f>
        <v>王瑞</v>
      </c>
      <c r="F6" s="9" t="s">
        <v>17</v>
      </c>
      <c r="G6" s="10">
        <v>89.3</v>
      </c>
      <c r="H6" s="10">
        <v>97.4</v>
      </c>
      <c r="I6" s="10">
        <v>94.16</v>
      </c>
      <c r="J6" s="10">
        <v>81.2</v>
      </c>
      <c r="K6" s="13">
        <f t="shared" si="1"/>
        <v>88.976</v>
      </c>
    </row>
    <row r="7" spans="1:11" ht="13.5" customHeight="1">
      <c r="A7" s="7">
        <v>5</v>
      </c>
      <c r="B7" s="8" t="str">
        <f t="shared" si="0"/>
        <v>2022101</v>
      </c>
      <c r="C7" s="8" t="s">
        <v>12</v>
      </c>
      <c r="D7" s="8" t="s">
        <v>13</v>
      </c>
      <c r="E7" s="8" t="str">
        <f>"李婷婷"</f>
        <v>李婷婷</v>
      </c>
      <c r="F7" s="9" t="s">
        <v>18</v>
      </c>
      <c r="G7" s="10">
        <v>85.65</v>
      </c>
      <c r="H7" s="10">
        <v>93.9</v>
      </c>
      <c r="I7" s="10">
        <v>90.6</v>
      </c>
      <c r="J7" s="10">
        <v>81.66</v>
      </c>
      <c r="K7" s="13">
        <f t="shared" si="1"/>
        <v>87.024</v>
      </c>
    </row>
    <row r="8" spans="1:11" s="1" customFormat="1" ht="13.5" customHeight="1">
      <c r="A8" s="7">
        <v>6</v>
      </c>
      <c r="B8" s="8" t="str">
        <f t="shared" si="0"/>
        <v>2022101</v>
      </c>
      <c r="C8" s="8" t="s">
        <v>12</v>
      </c>
      <c r="D8" s="8" t="s">
        <v>13</v>
      </c>
      <c r="E8" s="8" t="str">
        <f>"王丽萍"</f>
        <v>王丽萍</v>
      </c>
      <c r="F8" s="9" t="s">
        <v>19</v>
      </c>
      <c r="G8" s="10">
        <v>86.15</v>
      </c>
      <c r="H8" s="10">
        <v>92.3</v>
      </c>
      <c r="I8" s="10">
        <v>89.84</v>
      </c>
      <c r="J8" s="10">
        <v>80.2</v>
      </c>
      <c r="K8" s="13">
        <f t="shared" si="1"/>
        <v>85.98400000000001</v>
      </c>
    </row>
    <row r="9" spans="1:11" ht="13.5" customHeight="1">
      <c r="A9" s="7">
        <v>7</v>
      </c>
      <c r="B9" s="8" t="str">
        <f t="shared" si="0"/>
        <v>2022101</v>
      </c>
      <c r="C9" s="8" t="s">
        <v>12</v>
      </c>
      <c r="D9" s="8" t="s">
        <v>13</v>
      </c>
      <c r="E9" s="8" t="str">
        <f>"李若含"</f>
        <v>李若含</v>
      </c>
      <c r="F9" s="9" t="s">
        <v>20</v>
      </c>
      <c r="G9" s="10">
        <v>95.55</v>
      </c>
      <c r="H9" s="10">
        <v>80.7</v>
      </c>
      <c r="I9" s="10">
        <v>86.64</v>
      </c>
      <c r="J9" s="10">
        <v>84.99</v>
      </c>
      <c r="K9" s="13">
        <f t="shared" si="1"/>
        <v>85.98</v>
      </c>
    </row>
    <row r="10" spans="1:11" ht="13.5" customHeight="1">
      <c r="A10" s="7">
        <v>8</v>
      </c>
      <c r="B10" s="8" t="str">
        <f t="shared" si="0"/>
        <v>2022101</v>
      </c>
      <c r="C10" s="8" t="s">
        <v>12</v>
      </c>
      <c r="D10" s="8" t="s">
        <v>13</v>
      </c>
      <c r="E10" s="8" t="str">
        <f>"程雪颖"</f>
        <v>程雪颖</v>
      </c>
      <c r="F10" s="9" t="s">
        <v>21</v>
      </c>
      <c r="G10" s="10">
        <v>85.85</v>
      </c>
      <c r="H10" s="10">
        <v>92.3</v>
      </c>
      <c r="I10" s="10">
        <v>89.72</v>
      </c>
      <c r="J10" s="10">
        <v>76.86</v>
      </c>
      <c r="K10" s="13">
        <f t="shared" si="1"/>
        <v>84.576</v>
      </c>
    </row>
    <row r="11" spans="1:11" ht="13.5" customHeight="1">
      <c r="A11" s="7">
        <v>9</v>
      </c>
      <c r="B11" s="8" t="str">
        <f t="shared" si="0"/>
        <v>2022101</v>
      </c>
      <c r="C11" s="8" t="s">
        <v>12</v>
      </c>
      <c r="D11" s="8" t="s">
        <v>13</v>
      </c>
      <c r="E11" s="8" t="str">
        <f>"魏静静"</f>
        <v>魏静静</v>
      </c>
      <c r="F11" s="9" t="s">
        <v>22</v>
      </c>
      <c r="G11" s="10">
        <v>86.95</v>
      </c>
      <c r="H11" s="10">
        <v>91.1</v>
      </c>
      <c r="I11" s="10">
        <v>89.44</v>
      </c>
      <c r="J11" s="10">
        <v>76.4</v>
      </c>
      <c r="K11" s="13">
        <f t="shared" si="1"/>
        <v>84.22399999999999</v>
      </c>
    </row>
    <row r="12" spans="1:11" ht="13.5" customHeight="1">
      <c r="A12" s="7">
        <v>10</v>
      </c>
      <c r="B12" s="8" t="str">
        <f t="shared" si="0"/>
        <v>2022101</v>
      </c>
      <c r="C12" s="8" t="s">
        <v>12</v>
      </c>
      <c r="D12" s="8" t="s">
        <v>13</v>
      </c>
      <c r="E12" s="8" t="str">
        <f>"葛佳蒙"</f>
        <v>葛佳蒙</v>
      </c>
      <c r="F12" s="9" t="s">
        <v>23</v>
      </c>
      <c r="G12" s="10">
        <v>75.65</v>
      </c>
      <c r="H12" s="10">
        <v>86.5</v>
      </c>
      <c r="I12" s="10">
        <v>82.16</v>
      </c>
      <c r="J12" s="10">
        <v>82</v>
      </c>
      <c r="K12" s="13">
        <f t="shared" si="1"/>
        <v>82.096</v>
      </c>
    </row>
    <row r="13" spans="1:11" ht="13.5" customHeight="1">
      <c r="A13" s="7">
        <v>11</v>
      </c>
      <c r="B13" s="8" t="str">
        <f t="shared" si="0"/>
        <v>2022101</v>
      </c>
      <c r="C13" s="8" t="s">
        <v>12</v>
      </c>
      <c r="D13" s="8" t="s">
        <v>13</v>
      </c>
      <c r="E13" s="8" t="str">
        <f>"刘晓静"</f>
        <v>刘晓静</v>
      </c>
      <c r="F13" s="9" t="s">
        <v>24</v>
      </c>
      <c r="G13" s="10">
        <v>88.3</v>
      </c>
      <c r="H13" s="10">
        <v>87.6</v>
      </c>
      <c r="I13" s="10">
        <v>87.88</v>
      </c>
      <c r="J13" s="10">
        <v>72</v>
      </c>
      <c r="K13" s="13">
        <f t="shared" si="1"/>
        <v>81.52799999999999</v>
      </c>
    </row>
    <row r="14" spans="1:11" ht="13.5" customHeight="1">
      <c r="A14" s="7">
        <v>12</v>
      </c>
      <c r="B14" s="8" t="str">
        <f t="shared" si="0"/>
        <v>2022101</v>
      </c>
      <c r="C14" s="8" t="s">
        <v>12</v>
      </c>
      <c r="D14" s="8" t="s">
        <v>13</v>
      </c>
      <c r="E14" s="8" t="str">
        <f>"马婉清"</f>
        <v>马婉清</v>
      </c>
      <c r="F14" s="9" t="s">
        <v>25</v>
      </c>
      <c r="G14" s="10">
        <v>77.55</v>
      </c>
      <c r="H14" s="10">
        <v>84</v>
      </c>
      <c r="I14" s="10">
        <v>81.42</v>
      </c>
      <c r="J14" s="10">
        <v>80</v>
      </c>
      <c r="K14" s="13">
        <f t="shared" si="1"/>
        <v>80.852</v>
      </c>
    </row>
    <row r="15" spans="1:11" ht="13.5" customHeight="1">
      <c r="A15" s="7">
        <v>13</v>
      </c>
      <c r="B15" s="11" t="str">
        <f t="shared" si="0"/>
        <v>2022101</v>
      </c>
      <c r="C15" s="11" t="s">
        <v>12</v>
      </c>
      <c r="D15" s="11" t="s">
        <v>13</v>
      </c>
      <c r="E15" s="11" t="str">
        <f>"李念"</f>
        <v>李念</v>
      </c>
      <c r="F15" s="9" t="s">
        <v>26</v>
      </c>
      <c r="G15" s="12">
        <v>86.7</v>
      </c>
      <c r="H15" s="12">
        <v>85.6</v>
      </c>
      <c r="I15" s="12">
        <v>86.04</v>
      </c>
      <c r="J15" s="12">
        <v>69.07</v>
      </c>
      <c r="K15" s="14">
        <f t="shared" si="1"/>
        <v>79.25200000000001</v>
      </c>
    </row>
    <row r="16" spans="1:11" ht="13.5" customHeight="1">
      <c r="A16" s="7">
        <v>14</v>
      </c>
      <c r="B16" s="8" t="str">
        <f aca="true" t="shared" si="2" ref="B16:B28">"2022102"</f>
        <v>2022102</v>
      </c>
      <c r="C16" s="8" t="s">
        <v>27</v>
      </c>
      <c r="D16" s="8" t="s">
        <v>13</v>
      </c>
      <c r="E16" s="8" t="str">
        <f>"高慧"</f>
        <v>高慧</v>
      </c>
      <c r="F16" s="9" t="s">
        <v>28</v>
      </c>
      <c r="G16" s="10">
        <v>95.55</v>
      </c>
      <c r="H16" s="10">
        <v>108.8</v>
      </c>
      <c r="I16" s="10">
        <v>103.5</v>
      </c>
      <c r="J16" s="10">
        <v>79.21</v>
      </c>
      <c r="K16" s="13">
        <f t="shared" si="1"/>
        <v>93.78399999999999</v>
      </c>
    </row>
    <row r="17" spans="1:11" ht="13.5" customHeight="1">
      <c r="A17" s="7">
        <v>15</v>
      </c>
      <c r="B17" s="8" t="str">
        <f t="shared" si="2"/>
        <v>2022102</v>
      </c>
      <c r="C17" s="8" t="s">
        <v>27</v>
      </c>
      <c r="D17" s="8" t="s">
        <v>13</v>
      </c>
      <c r="E17" s="8" t="str">
        <f>"高雪晴"</f>
        <v>高雪晴</v>
      </c>
      <c r="F17" s="9" t="s">
        <v>29</v>
      </c>
      <c r="G17" s="10">
        <v>99.35</v>
      </c>
      <c r="H17" s="10">
        <v>103.4</v>
      </c>
      <c r="I17" s="10">
        <v>101.78</v>
      </c>
      <c r="J17" s="10">
        <v>80.29</v>
      </c>
      <c r="K17" s="13">
        <f t="shared" si="1"/>
        <v>93.184</v>
      </c>
    </row>
    <row r="18" spans="1:11" ht="13.5" customHeight="1">
      <c r="A18" s="7">
        <v>16</v>
      </c>
      <c r="B18" s="8" t="str">
        <f t="shared" si="2"/>
        <v>2022102</v>
      </c>
      <c r="C18" s="8" t="s">
        <v>27</v>
      </c>
      <c r="D18" s="8" t="s">
        <v>13</v>
      </c>
      <c r="E18" s="8" t="str">
        <f>"李会敏"</f>
        <v>李会敏</v>
      </c>
      <c r="F18" s="9" t="s">
        <v>30</v>
      </c>
      <c r="G18" s="10">
        <v>90.75</v>
      </c>
      <c r="H18" s="10">
        <v>104</v>
      </c>
      <c r="I18" s="10">
        <v>98.7</v>
      </c>
      <c r="J18" s="10">
        <v>84.89</v>
      </c>
      <c r="K18" s="13">
        <f t="shared" si="1"/>
        <v>93.176</v>
      </c>
    </row>
    <row r="19" spans="1:11" ht="13.5" customHeight="1">
      <c r="A19" s="7">
        <v>17</v>
      </c>
      <c r="B19" s="8" t="str">
        <f t="shared" si="2"/>
        <v>2022102</v>
      </c>
      <c r="C19" s="8" t="s">
        <v>27</v>
      </c>
      <c r="D19" s="8" t="s">
        <v>13</v>
      </c>
      <c r="E19" s="8" t="str">
        <f>"李小妮"</f>
        <v>李小妮</v>
      </c>
      <c r="F19" s="9" t="s">
        <v>31</v>
      </c>
      <c r="G19" s="10">
        <v>97.45</v>
      </c>
      <c r="H19" s="10">
        <v>98.5</v>
      </c>
      <c r="I19" s="10">
        <v>98.08</v>
      </c>
      <c r="J19" s="10">
        <v>84.9</v>
      </c>
      <c r="K19" s="13">
        <f t="shared" si="1"/>
        <v>92.80799999999999</v>
      </c>
    </row>
    <row r="20" spans="1:11" ht="13.5" customHeight="1">
      <c r="A20" s="7">
        <v>18</v>
      </c>
      <c r="B20" s="8" t="str">
        <f t="shared" si="2"/>
        <v>2022102</v>
      </c>
      <c r="C20" s="8" t="s">
        <v>27</v>
      </c>
      <c r="D20" s="8" t="s">
        <v>13</v>
      </c>
      <c r="E20" s="8" t="str">
        <f>"陆晓宇"</f>
        <v>陆晓宇</v>
      </c>
      <c r="F20" s="9" t="s">
        <v>32</v>
      </c>
      <c r="G20" s="10">
        <v>83.7</v>
      </c>
      <c r="H20" s="10">
        <v>100.4</v>
      </c>
      <c r="I20" s="10">
        <v>93.72</v>
      </c>
      <c r="J20" s="10">
        <v>86.04</v>
      </c>
      <c r="K20" s="13">
        <f t="shared" si="1"/>
        <v>90.648</v>
      </c>
    </row>
    <row r="21" spans="1:11" s="1" customFormat="1" ht="13.5" customHeight="1">
      <c r="A21" s="7">
        <v>19</v>
      </c>
      <c r="B21" s="8" t="str">
        <f t="shared" si="2"/>
        <v>2022102</v>
      </c>
      <c r="C21" s="8" t="s">
        <v>27</v>
      </c>
      <c r="D21" s="8" t="s">
        <v>13</v>
      </c>
      <c r="E21" s="8" t="str">
        <f>"张端端"</f>
        <v>张端端</v>
      </c>
      <c r="F21" s="9" t="s">
        <v>33</v>
      </c>
      <c r="G21" s="10">
        <v>82.65</v>
      </c>
      <c r="H21" s="10">
        <v>94.2</v>
      </c>
      <c r="I21" s="10">
        <v>89.58000000000001</v>
      </c>
      <c r="J21" s="10">
        <v>85.76</v>
      </c>
      <c r="K21" s="13">
        <f t="shared" si="1"/>
        <v>88.052</v>
      </c>
    </row>
    <row r="22" spans="1:11" ht="13.5" customHeight="1">
      <c r="A22" s="7">
        <v>20</v>
      </c>
      <c r="B22" s="8" t="str">
        <f t="shared" si="2"/>
        <v>2022102</v>
      </c>
      <c r="C22" s="8" t="s">
        <v>27</v>
      </c>
      <c r="D22" s="8" t="s">
        <v>13</v>
      </c>
      <c r="E22" s="8" t="str">
        <f>"葛文静"</f>
        <v>葛文静</v>
      </c>
      <c r="F22" s="9" t="s">
        <v>34</v>
      </c>
      <c r="G22" s="10">
        <v>98.45</v>
      </c>
      <c r="H22" s="10">
        <v>97.8</v>
      </c>
      <c r="I22" s="10">
        <v>98.06</v>
      </c>
      <c r="J22" s="10">
        <v>72.2</v>
      </c>
      <c r="K22" s="13">
        <f t="shared" si="1"/>
        <v>87.71600000000001</v>
      </c>
    </row>
    <row r="23" spans="1:11" ht="13.5" customHeight="1">
      <c r="A23" s="7">
        <v>21</v>
      </c>
      <c r="B23" s="8" t="str">
        <f t="shared" si="2"/>
        <v>2022102</v>
      </c>
      <c r="C23" s="8" t="s">
        <v>27</v>
      </c>
      <c r="D23" s="8" t="s">
        <v>13</v>
      </c>
      <c r="E23" s="8" t="str">
        <f>"武晓玉"</f>
        <v>武晓玉</v>
      </c>
      <c r="F23" s="9" t="s">
        <v>35</v>
      </c>
      <c r="G23" s="10">
        <v>84.3</v>
      </c>
      <c r="H23" s="10">
        <v>91.4</v>
      </c>
      <c r="I23" s="10">
        <v>88.56</v>
      </c>
      <c r="J23" s="10">
        <v>85.52</v>
      </c>
      <c r="K23" s="13">
        <f t="shared" si="1"/>
        <v>87.344</v>
      </c>
    </row>
    <row r="24" spans="1:11" s="1" customFormat="1" ht="13.5" customHeight="1">
      <c r="A24" s="7">
        <v>22</v>
      </c>
      <c r="B24" s="8" t="str">
        <f t="shared" si="2"/>
        <v>2022102</v>
      </c>
      <c r="C24" s="8" t="s">
        <v>27</v>
      </c>
      <c r="D24" s="8" t="s">
        <v>13</v>
      </c>
      <c r="E24" s="8" t="str">
        <f>"张孟远"</f>
        <v>张孟远</v>
      </c>
      <c r="F24" s="9" t="s">
        <v>36</v>
      </c>
      <c r="G24" s="10">
        <v>93.65</v>
      </c>
      <c r="H24" s="10">
        <v>100.5</v>
      </c>
      <c r="I24" s="10">
        <v>97.76</v>
      </c>
      <c r="J24" s="10">
        <v>71.53</v>
      </c>
      <c r="K24" s="13">
        <f t="shared" si="1"/>
        <v>87.268</v>
      </c>
    </row>
    <row r="25" spans="1:11" ht="13.5" customHeight="1">
      <c r="A25" s="7">
        <v>23</v>
      </c>
      <c r="B25" s="8" t="str">
        <f t="shared" si="2"/>
        <v>2022102</v>
      </c>
      <c r="C25" s="8" t="s">
        <v>27</v>
      </c>
      <c r="D25" s="8" t="s">
        <v>13</v>
      </c>
      <c r="E25" s="8" t="str">
        <f>"王雨涵"</f>
        <v>王雨涵</v>
      </c>
      <c r="F25" s="9" t="s">
        <v>37</v>
      </c>
      <c r="G25" s="10">
        <v>92.05</v>
      </c>
      <c r="H25" s="10">
        <v>98.9</v>
      </c>
      <c r="I25" s="10">
        <v>96.16</v>
      </c>
      <c r="J25" s="10">
        <v>69.48</v>
      </c>
      <c r="K25" s="13">
        <f t="shared" si="1"/>
        <v>85.488</v>
      </c>
    </row>
    <row r="26" spans="1:11" ht="13.5" customHeight="1">
      <c r="A26" s="7">
        <v>24</v>
      </c>
      <c r="B26" s="8" t="str">
        <f t="shared" si="2"/>
        <v>2022102</v>
      </c>
      <c r="C26" s="8" t="s">
        <v>27</v>
      </c>
      <c r="D26" s="8" t="s">
        <v>13</v>
      </c>
      <c r="E26" s="8" t="str">
        <f>"刘雨梦"</f>
        <v>刘雨梦</v>
      </c>
      <c r="F26" s="9" t="s">
        <v>38</v>
      </c>
      <c r="G26" s="10">
        <v>83.4</v>
      </c>
      <c r="H26" s="10">
        <v>94.1</v>
      </c>
      <c r="I26" s="10">
        <v>89.82</v>
      </c>
      <c r="J26" s="10">
        <v>77.21</v>
      </c>
      <c r="K26" s="13">
        <f t="shared" si="1"/>
        <v>84.776</v>
      </c>
    </row>
    <row r="27" spans="1:11" ht="13.5" customHeight="1">
      <c r="A27" s="7">
        <v>25</v>
      </c>
      <c r="B27" s="8" t="str">
        <f t="shared" si="2"/>
        <v>2022102</v>
      </c>
      <c r="C27" s="8" t="s">
        <v>27</v>
      </c>
      <c r="D27" s="8" t="s">
        <v>13</v>
      </c>
      <c r="E27" s="8" t="str">
        <f>"梁咪咪"</f>
        <v>梁咪咪</v>
      </c>
      <c r="F27" s="9" t="s">
        <v>39</v>
      </c>
      <c r="G27" s="10">
        <v>93.9</v>
      </c>
      <c r="H27" s="10">
        <v>87.6</v>
      </c>
      <c r="I27" s="10">
        <v>90.12</v>
      </c>
      <c r="J27" s="10">
        <v>76</v>
      </c>
      <c r="K27" s="13">
        <f t="shared" si="1"/>
        <v>84.47200000000001</v>
      </c>
    </row>
    <row r="28" spans="1:11" ht="13.5" customHeight="1">
      <c r="A28" s="7">
        <v>26</v>
      </c>
      <c r="B28" s="11" t="str">
        <f t="shared" si="2"/>
        <v>2022102</v>
      </c>
      <c r="C28" s="11" t="s">
        <v>27</v>
      </c>
      <c r="D28" s="11" t="s">
        <v>13</v>
      </c>
      <c r="E28" s="11" t="str">
        <f>"武佳璇"</f>
        <v>武佳璇</v>
      </c>
      <c r="F28" s="9" t="s">
        <v>40</v>
      </c>
      <c r="G28" s="12">
        <v>88.45</v>
      </c>
      <c r="H28" s="12">
        <v>88.6</v>
      </c>
      <c r="I28" s="12">
        <v>88.54</v>
      </c>
      <c r="J28" s="12">
        <v>77.7</v>
      </c>
      <c r="K28" s="14">
        <f t="shared" si="1"/>
        <v>84.20400000000001</v>
      </c>
    </row>
    <row r="29" spans="1:11" ht="13.5" customHeight="1">
      <c r="A29" s="7">
        <v>27</v>
      </c>
      <c r="B29" s="8" t="str">
        <f aca="true" t="shared" si="3" ref="B29:B41">"2022103"</f>
        <v>2022103</v>
      </c>
      <c r="C29" s="8" t="s">
        <v>41</v>
      </c>
      <c r="D29" s="8" t="s">
        <v>13</v>
      </c>
      <c r="E29" s="8" t="str">
        <f>"李晴"</f>
        <v>李晴</v>
      </c>
      <c r="F29" s="9" t="s">
        <v>42</v>
      </c>
      <c r="G29" s="10">
        <v>95.6</v>
      </c>
      <c r="H29" s="10">
        <v>106.9</v>
      </c>
      <c r="I29" s="10">
        <v>102.38</v>
      </c>
      <c r="J29" s="10">
        <v>79</v>
      </c>
      <c r="K29" s="13">
        <f t="shared" si="1"/>
        <v>93.02799999999999</v>
      </c>
    </row>
    <row r="30" spans="1:11" ht="13.5" customHeight="1">
      <c r="A30" s="7">
        <v>28</v>
      </c>
      <c r="B30" s="8" t="str">
        <f t="shared" si="3"/>
        <v>2022103</v>
      </c>
      <c r="C30" s="8" t="s">
        <v>41</v>
      </c>
      <c r="D30" s="8" t="s">
        <v>13</v>
      </c>
      <c r="E30" s="8" t="str">
        <f>"朱雪宁"</f>
        <v>朱雪宁</v>
      </c>
      <c r="F30" s="9" t="s">
        <v>43</v>
      </c>
      <c r="G30" s="10">
        <v>95.4</v>
      </c>
      <c r="H30" s="10">
        <v>107.3</v>
      </c>
      <c r="I30" s="10">
        <v>102.54</v>
      </c>
      <c r="J30" s="10">
        <v>76.08</v>
      </c>
      <c r="K30" s="13">
        <f t="shared" si="1"/>
        <v>91.956</v>
      </c>
    </row>
    <row r="31" spans="1:11" ht="13.5" customHeight="1">
      <c r="A31" s="7">
        <v>29</v>
      </c>
      <c r="B31" s="8" t="str">
        <f t="shared" si="3"/>
        <v>2022103</v>
      </c>
      <c r="C31" s="8" t="s">
        <v>41</v>
      </c>
      <c r="D31" s="8" t="s">
        <v>13</v>
      </c>
      <c r="E31" s="8" t="str">
        <f>"郑亚昕"</f>
        <v>郑亚昕</v>
      </c>
      <c r="F31" s="9" t="s">
        <v>44</v>
      </c>
      <c r="G31" s="10">
        <v>90.7</v>
      </c>
      <c r="H31" s="10">
        <v>104.6</v>
      </c>
      <c r="I31" s="10">
        <v>99.04</v>
      </c>
      <c r="J31" s="10">
        <v>76.96</v>
      </c>
      <c r="K31" s="13">
        <f t="shared" si="1"/>
        <v>90.208</v>
      </c>
    </row>
    <row r="32" spans="1:11" ht="13.5" customHeight="1">
      <c r="A32" s="7">
        <v>30</v>
      </c>
      <c r="B32" s="8" t="str">
        <f t="shared" si="3"/>
        <v>2022103</v>
      </c>
      <c r="C32" s="8" t="s">
        <v>41</v>
      </c>
      <c r="D32" s="8" t="s">
        <v>13</v>
      </c>
      <c r="E32" s="8" t="str">
        <f>"李孜群"</f>
        <v>李孜群</v>
      </c>
      <c r="F32" s="9" t="s">
        <v>45</v>
      </c>
      <c r="G32" s="10">
        <v>96.3</v>
      </c>
      <c r="H32" s="10">
        <v>92</v>
      </c>
      <c r="I32" s="10">
        <v>93.72</v>
      </c>
      <c r="J32" s="10">
        <v>84.68</v>
      </c>
      <c r="K32" s="13">
        <f t="shared" si="1"/>
        <v>90.10400000000001</v>
      </c>
    </row>
    <row r="33" spans="1:11" ht="13.5" customHeight="1">
      <c r="A33" s="7">
        <v>31</v>
      </c>
      <c r="B33" s="8" t="str">
        <f t="shared" si="3"/>
        <v>2022103</v>
      </c>
      <c r="C33" s="8" t="s">
        <v>41</v>
      </c>
      <c r="D33" s="8" t="s">
        <v>13</v>
      </c>
      <c r="E33" s="8" t="str">
        <f>"魏晨"</f>
        <v>魏晨</v>
      </c>
      <c r="F33" s="9" t="s">
        <v>46</v>
      </c>
      <c r="G33" s="10">
        <v>91.65</v>
      </c>
      <c r="H33" s="10">
        <v>94.7</v>
      </c>
      <c r="I33" s="10">
        <v>93.48</v>
      </c>
      <c r="J33" s="10">
        <v>82.82</v>
      </c>
      <c r="K33" s="13">
        <f t="shared" si="1"/>
        <v>89.21600000000001</v>
      </c>
    </row>
    <row r="34" spans="1:11" ht="13.5" customHeight="1">
      <c r="A34" s="7">
        <v>32</v>
      </c>
      <c r="B34" s="8" t="str">
        <f t="shared" si="3"/>
        <v>2022103</v>
      </c>
      <c r="C34" s="8" t="s">
        <v>41</v>
      </c>
      <c r="D34" s="8" t="s">
        <v>13</v>
      </c>
      <c r="E34" s="8" t="str">
        <f>"刘思佳"</f>
        <v>刘思佳</v>
      </c>
      <c r="F34" s="9" t="s">
        <v>47</v>
      </c>
      <c r="G34" s="10">
        <v>94.8</v>
      </c>
      <c r="H34" s="10">
        <v>96.2</v>
      </c>
      <c r="I34" s="10">
        <v>95.64</v>
      </c>
      <c r="J34" s="10">
        <v>79.36</v>
      </c>
      <c r="K34" s="13">
        <f t="shared" si="1"/>
        <v>89.128</v>
      </c>
    </row>
    <row r="35" spans="1:11" ht="13.5" customHeight="1">
      <c r="A35" s="7">
        <v>33</v>
      </c>
      <c r="B35" s="8" t="str">
        <f t="shared" si="3"/>
        <v>2022103</v>
      </c>
      <c r="C35" s="8" t="s">
        <v>41</v>
      </c>
      <c r="D35" s="8" t="s">
        <v>13</v>
      </c>
      <c r="E35" s="8" t="str">
        <f>".李凝"</f>
        <v>.李凝</v>
      </c>
      <c r="F35" s="9" t="s">
        <v>48</v>
      </c>
      <c r="G35" s="10">
        <v>96.45</v>
      </c>
      <c r="H35" s="10">
        <v>99.4</v>
      </c>
      <c r="I35" s="10">
        <v>98.22</v>
      </c>
      <c r="J35" s="10">
        <v>74.04</v>
      </c>
      <c r="K35" s="13">
        <f t="shared" si="1"/>
        <v>88.548</v>
      </c>
    </row>
    <row r="36" spans="1:11" ht="13.5" customHeight="1">
      <c r="A36" s="7">
        <v>34</v>
      </c>
      <c r="B36" s="8" t="str">
        <f t="shared" si="3"/>
        <v>2022103</v>
      </c>
      <c r="C36" s="8" t="s">
        <v>41</v>
      </c>
      <c r="D36" s="8" t="s">
        <v>13</v>
      </c>
      <c r="E36" s="8" t="str">
        <f>"徐彩云"</f>
        <v>徐彩云</v>
      </c>
      <c r="F36" s="9" t="s">
        <v>49</v>
      </c>
      <c r="G36" s="10">
        <v>91.2</v>
      </c>
      <c r="H36" s="10">
        <v>100.6</v>
      </c>
      <c r="I36" s="10">
        <v>96.84</v>
      </c>
      <c r="J36" s="10">
        <v>69.3</v>
      </c>
      <c r="K36" s="13">
        <f t="shared" si="1"/>
        <v>85.824</v>
      </c>
    </row>
    <row r="37" spans="1:11" ht="13.5" customHeight="1">
      <c r="A37" s="7">
        <v>35</v>
      </c>
      <c r="B37" s="8" t="str">
        <f t="shared" si="3"/>
        <v>2022103</v>
      </c>
      <c r="C37" s="8" t="s">
        <v>41</v>
      </c>
      <c r="D37" s="8" t="s">
        <v>13</v>
      </c>
      <c r="E37" s="8" t="str">
        <f>"王傲雪"</f>
        <v>王傲雪</v>
      </c>
      <c r="F37" s="9" t="s">
        <v>50</v>
      </c>
      <c r="G37" s="10">
        <v>79.55</v>
      </c>
      <c r="H37" s="10">
        <v>97.8</v>
      </c>
      <c r="I37" s="10">
        <v>90.5</v>
      </c>
      <c r="J37" s="10">
        <v>78.54</v>
      </c>
      <c r="K37" s="13">
        <f t="shared" si="1"/>
        <v>85.71600000000001</v>
      </c>
    </row>
    <row r="38" spans="1:11" ht="13.5" customHeight="1">
      <c r="A38" s="7">
        <v>36</v>
      </c>
      <c r="B38" s="8" t="str">
        <f t="shared" si="3"/>
        <v>2022103</v>
      </c>
      <c r="C38" s="8" t="s">
        <v>41</v>
      </c>
      <c r="D38" s="8" t="s">
        <v>13</v>
      </c>
      <c r="E38" s="8" t="str">
        <f>"刘佳雪"</f>
        <v>刘佳雪</v>
      </c>
      <c r="F38" s="9" t="s">
        <v>51</v>
      </c>
      <c r="G38" s="10">
        <v>95.55</v>
      </c>
      <c r="H38" s="10">
        <v>92.6</v>
      </c>
      <c r="I38" s="10">
        <v>93.78</v>
      </c>
      <c r="J38" s="10">
        <v>70.88</v>
      </c>
      <c r="K38" s="13">
        <f t="shared" si="1"/>
        <v>84.62</v>
      </c>
    </row>
    <row r="39" spans="1:11" ht="13.5" customHeight="1">
      <c r="A39" s="7">
        <v>37</v>
      </c>
      <c r="B39" s="8" t="str">
        <f t="shared" si="3"/>
        <v>2022103</v>
      </c>
      <c r="C39" s="8" t="s">
        <v>41</v>
      </c>
      <c r="D39" s="8" t="s">
        <v>13</v>
      </c>
      <c r="E39" s="8" t="str">
        <f>"高金鑫"</f>
        <v>高金鑫</v>
      </c>
      <c r="F39" s="9" t="s">
        <v>52</v>
      </c>
      <c r="G39" s="10">
        <v>78.9</v>
      </c>
      <c r="H39" s="10">
        <v>94.1</v>
      </c>
      <c r="I39" s="10">
        <v>88.02</v>
      </c>
      <c r="J39" s="10">
        <v>78.8</v>
      </c>
      <c r="K39" s="13">
        <f t="shared" si="1"/>
        <v>84.332</v>
      </c>
    </row>
    <row r="40" spans="1:11" ht="13.5" customHeight="1">
      <c r="A40" s="7">
        <v>38</v>
      </c>
      <c r="B40" s="8" t="str">
        <f t="shared" si="3"/>
        <v>2022103</v>
      </c>
      <c r="C40" s="8" t="s">
        <v>41</v>
      </c>
      <c r="D40" s="8" t="s">
        <v>13</v>
      </c>
      <c r="E40" s="8" t="str">
        <f>"钱梦梦"</f>
        <v>钱梦梦</v>
      </c>
      <c r="F40" s="9" t="s">
        <v>53</v>
      </c>
      <c r="G40" s="10">
        <v>83.5</v>
      </c>
      <c r="H40" s="10">
        <v>96.4</v>
      </c>
      <c r="I40" s="10">
        <v>91.24</v>
      </c>
      <c r="J40" s="10">
        <v>73.76</v>
      </c>
      <c r="K40" s="13">
        <f t="shared" si="1"/>
        <v>84.24799999999999</v>
      </c>
    </row>
    <row r="41" spans="1:11" ht="13.5" customHeight="1">
      <c r="A41" s="7">
        <v>39</v>
      </c>
      <c r="B41" s="11" t="str">
        <f t="shared" si="3"/>
        <v>2022103</v>
      </c>
      <c r="C41" s="11" t="s">
        <v>41</v>
      </c>
      <c r="D41" s="11" t="s">
        <v>13</v>
      </c>
      <c r="E41" s="11" t="str">
        <f>"王倩倩"</f>
        <v>王倩倩</v>
      </c>
      <c r="F41" s="9" t="s">
        <v>54</v>
      </c>
      <c r="G41" s="12">
        <v>81.2</v>
      </c>
      <c r="H41" s="12">
        <v>95.7</v>
      </c>
      <c r="I41" s="12">
        <v>89.9</v>
      </c>
      <c r="J41" s="12">
        <v>75.24</v>
      </c>
      <c r="K41" s="14">
        <f t="shared" si="1"/>
        <v>84.036</v>
      </c>
    </row>
    <row r="42" spans="1:11" ht="13.5" customHeight="1">
      <c r="A42" s="7">
        <v>40</v>
      </c>
      <c r="B42" s="8" t="str">
        <f aca="true" t="shared" si="4" ref="B42:B53">"2022104"</f>
        <v>2022104</v>
      </c>
      <c r="C42" s="8" t="s">
        <v>55</v>
      </c>
      <c r="D42" s="8" t="s">
        <v>13</v>
      </c>
      <c r="E42" s="8" t="str">
        <f>"郭宁洁"</f>
        <v>郭宁洁</v>
      </c>
      <c r="F42" s="9" t="s">
        <v>56</v>
      </c>
      <c r="G42" s="10">
        <v>95</v>
      </c>
      <c r="H42" s="10">
        <v>99.7</v>
      </c>
      <c r="I42" s="10">
        <v>97.82</v>
      </c>
      <c r="J42" s="10">
        <v>83.66</v>
      </c>
      <c r="K42" s="13">
        <f t="shared" si="1"/>
        <v>92.15599999999999</v>
      </c>
    </row>
    <row r="43" spans="1:11" ht="13.5" customHeight="1">
      <c r="A43" s="7">
        <v>41</v>
      </c>
      <c r="B43" s="8" t="str">
        <f t="shared" si="4"/>
        <v>2022104</v>
      </c>
      <c r="C43" s="8" t="s">
        <v>55</v>
      </c>
      <c r="D43" s="8" t="s">
        <v>13</v>
      </c>
      <c r="E43" s="8" t="str">
        <f>"王璇"</f>
        <v>王璇</v>
      </c>
      <c r="F43" s="9" t="s">
        <v>57</v>
      </c>
      <c r="G43" s="10">
        <v>95.3</v>
      </c>
      <c r="H43" s="10">
        <v>95.9</v>
      </c>
      <c r="I43" s="10">
        <v>95.66</v>
      </c>
      <c r="J43" s="10">
        <v>78.6</v>
      </c>
      <c r="K43" s="13">
        <f t="shared" si="1"/>
        <v>88.83599999999998</v>
      </c>
    </row>
    <row r="44" spans="1:11" ht="13.5" customHeight="1">
      <c r="A44" s="7">
        <v>42</v>
      </c>
      <c r="B44" s="8" t="str">
        <f t="shared" si="4"/>
        <v>2022104</v>
      </c>
      <c r="C44" s="8" t="s">
        <v>55</v>
      </c>
      <c r="D44" s="8" t="s">
        <v>13</v>
      </c>
      <c r="E44" s="8" t="str">
        <f>"李英梅"</f>
        <v>李英梅</v>
      </c>
      <c r="F44" s="9" t="s">
        <v>58</v>
      </c>
      <c r="G44" s="10">
        <v>85.15</v>
      </c>
      <c r="H44" s="10">
        <v>92.7</v>
      </c>
      <c r="I44" s="10">
        <v>89.68</v>
      </c>
      <c r="J44" s="10">
        <v>85.63</v>
      </c>
      <c r="K44" s="13">
        <f t="shared" si="1"/>
        <v>88.06</v>
      </c>
    </row>
    <row r="45" spans="1:11" ht="13.5" customHeight="1">
      <c r="A45" s="7">
        <v>43</v>
      </c>
      <c r="B45" s="8" t="str">
        <f t="shared" si="4"/>
        <v>2022104</v>
      </c>
      <c r="C45" s="8" t="s">
        <v>55</v>
      </c>
      <c r="D45" s="8" t="s">
        <v>13</v>
      </c>
      <c r="E45" s="8" t="str">
        <f>"耿大玉"</f>
        <v>耿大玉</v>
      </c>
      <c r="F45" s="9" t="s">
        <v>59</v>
      </c>
      <c r="G45" s="10">
        <v>91.85</v>
      </c>
      <c r="H45" s="10">
        <v>89.1</v>
      </c>
      <c r="I45" s="10">
        <v>90.19999999999999</v>
      </c>
      <c r="J45" s="10">
        <v>84.53</v>
      </c>
      <c r="K45" s="13">
        <f t="shared" si="1"/>
        <v>87.93199999999999</v>
      </c>
    </row>
    <row r="46" spans="1:11" ht="13.5" customHeight="1">
      <c r="A46" s="7">
        <v>44</v>
      </c>
      <c r="B46" s="8" t="str">
        <f t="shared" si="4"/>
        <v>2022104</v>
      </c>
      <c r="C46" s="8" t="s">
        <v>55</v>
      </c>
      <c r="D46" s="8" t="s">
        <v>13</v>
      </c>
      <c r="E46" s="8" t="str">
        <f>"刘娜"</f>
        <v>刘娜</v>
      </c>
      <c r="F46" s="9" t="s">
        <v>60</v>
      </c>
      <c r="G46" s="10">
        <v>82.5</v>
      </c>
      <c r="H46" s="10">
        <v>101</v>
      </c>
      <c r="I46" s="10">
        <v>93.6</v>
      </c>
      <c r="J46" s="10">
        <v>74.64</v>
      </c>
      <c r="K46" s="13">
        <f t="shared" si="1"/>
        <v>86.01599999999999</v>
      </c>
    </row>
    <row r="47" spans="1:11" ht="13.5" customHeight="1">
      <c r="A47" s="7">
        <v>45</v>
      </c>
      <c r="B47" s="8" t="str">
        <f t="shared" si="4"/>
        <v>2022104</v>
      </c>
      <c r="C47" s="8" t="s">
        <v>55</v>
      </c>
      <c r="D47" s="8" t="s">
        <v>13</v>
      </c>
      <c r="E47" s="8" t="str">
        <f>"袁乐乐"</f>
        <v>袁乐乐</v>
      </c>
      <c r="F47" s="9" t="s">
        <v>61</v>
      </c>
      <c r="G47" s="10">
        <v>83.8</v>
      </c>
      <c r="H47" s="10">
        <v>95.6</v>
      </c>
      <c r="I47" s="10">
        <v>90.88</v>
      </c>
      <c r="J47" s="10">
        <v>78.63</v>
      </c>
      <c r="K47" s="13">
        <f t="shared" si="1"/>
        <v>85.97999999999999</v>
      </c>
    </row>
    <row r="48" spans="1:11" ht="13.5" customHeight="1">
      <c r="A48" s="7">
        <v>46</v>
      </c>
      <c r="B48" s="8" t="str">
        <f t="shared" si="4"/>
        <v>2022104</v>
      </c>
      <c r="C48" s="8" t="s">
        <v>55</v>
      </c>
      <c r="D48" s="8" t="s">
        <v>13</v>
      </c>
      <c r="E48" s="8" t="str">
        <f>"郑远远"</f>
        <v>郑远远</v>
      </c>
      <c r="F48" s="9" t="s">
        <v>62</v>
      </c>
      <c r="G48" s="10">
        <v>81.75</v>
      </c>
      <c r="H48" s="10">
        <v>95.9</v>
      </c>
      <c r="I48" s="10">
        <v>90.24</v>
      </c>
      <c r="J48" s="10">
        <v>75.69</v>
      </c>
      <c r="K48" s="13">
        <f t="shared" si="1"/>
        <v>84.42</v>
      </c>
    </row>
    <row r="49" spans="1:11" ht="13.5" customHeight="1">
      <c r="A49" s="7">
        <v>47</v>
      </c>
      <c r="B49" s="8" t="str">
        <f t="shared" si="4"/>
        <v>2022104</v>
      </c>
      <c r="C49" s="8" t="s">
        <v>55</v>
      </c>
      <c r="D49" s="8" t="s">
        <v>13</v>
      </c>
      <c r="E49" s="8" t="str">
        <f>"庄雪茹"</f>
        <v>庄雪茹</v>
      </c>
      <c r="F49" s="9" t="s">
        <v>63</v>
      </c>
      <c r="G49" s="10">
        <v>83.05</v>
      </c>
      <c r="H49" s="10">
        <v>98.8</v>
      </c>
      <c r="I49" s="10">
        <v>92.5</v>
      </c>
      <c r="J49" s="10">
        <v>71.38</v>
      </c>
      <c r="K49" s="13">
        <f t="shared" si="1"/>
        <v>84.05199999999999</v>
      </c>
    </row>
    <row r="50" spans="1:11" ht="13.5" customHeight="1">
      <c r="A50" s="7">
        <v>48</v>
      </c>
      <c r="B50" s="8" t="str">
        <f t="shared" si="4"/>
        <v>2022104</v>
      </c>
      <c r="C50" s="8" t="s">
        <v>55</v>
      </c>
      <c r="D50" s="8" t="s">
        <v>13</v>
      </c>
      <c r="E50" s="8" t="str">
        <f>"陆晓林"</f>
        <v>陆晓林</v>
      </c>
      <c r="F50" s="9" t="s">
        <v>64</v>
      </c>
      <c r="G50" s="10">
        <v>89.5</v>
      </c>
      <c r="H50" s="10">
        <v>91.5</v>
      </c>
      <c r="I50" s="10">
        <v>90.7</v>
      </c>
      <c r="J50" s="10">
        <v>73.31</v>
      </c>
      <c r="K50" s="13">
        <f t="shared" si="1"/>
        <v>83.744</v>
      </c>
    </row>
    <row r="51" spans="1:11" ht="13.5" customHeight="1">
      <c r="A51" s="7">
        <v>49</v>
      </c>
      <c r="B51" s="8" t="str">
        <f t="shared" si="4"/>
        <v>2022104</v>
      </c>
      <c r="C51" s="8" t="s">
        <v>55</v>
      </c>
      <c r="D51" s="8" t="s">
        <v>13</v>
      </c>
      <c r="E51" s="8" t="str">
        <f>"江婷婷"</f>
        <v>江婷婷</v>
      </c>
      <c r="F51" s="9" t="s">
        <v>65</v>
      </c>
      <c r="G51" s="10">
        <v>87.55</v>
      </c>
      <c r="H51" s="10">
        <v>89</v>
      </c>
      <c r="I51" s="10">
        <v>88.42</v>
      </c>
      <c r="J51" s="10">
        <v>73.78</v>
      </c>
      <c r="K51" s="13">
        <f t="shared" si="1"/>
        <v>82.564</v>
      </c>
    </row>
    <row r="52" spans="1:11" ht="13.5" customHeight="1">
      <c r="A52" s="7">
        <v>50</v>
      </c>
      <c r="B52" s="8" t="str">
        <f t="shared" si="4"/>
        <v>2022104</v>
      </c>
      <c r="C52" s="8" t="s">
        <v>55</v>
      </c>
      <c r="D52" s="8" t="s">
        <v>13</v>
      </c>
      <c r="E52" s="8" t="str">
        <f>"黄倩雯"</f>
        <v>黄倩雯</v>
      </c>
      <c r="F52" s="9" t="s">
        <v>66</v>
      </c>
      <c r="G52" s="10">
        <v>91.5</v>
      </c>
      <c r="H52" s="10">
        <v>89</v>
      </c>
      <c r="I52" s="10">
        <v>90</v>
      </c>
      <c r="J52" s="10">
        <v>71.22</v>
      </c>
      <c r="K52" s="13">
        <f t="shared" si="1"/>
        <v>82.488</v>
      </c>
    </row>
    <row r="53" spans="1:11" ht="13.5" customHeight="1">
      <c r="A53" s="7">
        <v>51</v>
      </c>
      <c r="B53" s="8" t="str">
        <f t="shared" si="4"/>
        <v>2022104</v>
      </c>
      <c r="C53" s="8" t="s">
        <v>55</v>
      </c>
      <c r="D53" s="8" t="s">
        <v>13</v>
      </c>
      <c r="E53" s="8" t="str">
        <f>"周倍倍"</f>
        <v>周倍倍</v>
      </c>
      <c r="F53" s="9" t="s">
        <v>67</v>
      </c>
      <c r="G53" s="10">
        <v>85.5</v>
      </c>
      <c r="H53" s="10">
        <v>87.3</v>
      </c>
      <c r="I53" s="10">
        <v>86.58</v>
      </c>
      <c r="J53" s="10">
        <v>76</v>
      </c>
      <c r="K53" s="13">
        <f t="shared" si="1"/>
        <v>82.348</v>
      </c>
    </row>
    <row r="54" spans="1:11" ht="13.5" customHeight="1">
      <c r="A54" s="7">
        <v>52</v>
      </c>
      <c r="B54" s="8" t="str">
        <f>"2022105"</f>
        <v>2022105</v>
      </c>
      <c r="C54" s="8" t="s">
        <v>68</v>
      </c>
      <c r="D54" s="8" t="s">
        <v>13</v>
      </c>
      <c r="E54" s="8" t="str">
        <f>"武旭旭"</f>
        <v>武旭旭</v>
      </c>
      <c r="F54" s="9" t="s">
        <v>69</v>
      </c>
      <c r="G54" s="10">
        <v>103.7</v>
      </c>
      <c r="H54" s="10">
        <v>107.3</v>
      </c>
      <c r="I54" s="10">
        <v>105.86</v>
      </c>
      <c r="J54" s="10">
        <v>83.58</v>
      </c>
      <c r="K54" s="13">
        <f t="shared" si="1"/>
        <v>96.94800000000001</v>
      </c>
    </row>
    <row r="55" spans="1:11" ht="13.5" customHeight="1">
      <c r="A55" s="7">
        <v>54</v>
      </c>
      <c r="B55" s="8" t="str">
        <f aca="true" t="shared" si="5" ref="B55:B64">"2022105"</f>
        <v>2022105</v>
      </c>
      <c r="C55" s="8" t="s">
        <v>68</v>
      </c>
      <c r="D55" s="8" t="s">
        <v>13</v>
      </c>
      <c r="E55" s="8" t="str">
        <f>"高雅馨"</f>
        <v>高雅馨</v>
      </c>
      <c r="F55" s="9" t="s">
        <v>70</v>
      </c>
      <c r="G55" s="10">
        <v>94.5</v>
      </c>
      <c r="H55" s="10">
        <v>101.2</v>
      </c>
      <c r="I55" s="10">
        <v>98.52000000000001</v>
      </c>
      <c r="J55" s="10">
        <v>83.76</v>
      </c>
      <c r="K55" s="13">
        <f>I55*0.6+J55*0.4</f>
        <v>92.61600000000001</v>
      </c>
    </row>
    <row r="56" spans="1:11" ht="13.5" customHeight="1">
      <c r="A56" s="7">
        <v>55</v>
      </c>
      <c r="B56" s="8" t="str">
        <f t="shared" si="5"/>
        <v>2022105</v>
      </c>
      <c r="C56" s="8" t="s">
        <v>68</v>
      </c>
      <c r="D56" s="8" t="s">
        <v>13</v>
      </c>
      <c r="E56" s="8" t="str">
        <f>"刘佳慧"</f>
        <v>刘佳慧</v>
      </c>
      <c r="F56" s="9" t="s">
        <v>71</v>
      </c>
      <c r="G56" s="10">
        <v>92.25</v>
      </c>
      <c r="H56" s="10">
        <v>100.5</v>
      </c>
      <c r="I56" s="10">
        <v>97.19999999999999</v>
      </c>
      <c r="J56" s="10">
        <v>85.54</v>
      </c>
      <c r="K56" s="13">
        <f>I56*0.6+J56*0.4</f>
        <v>92.536</v>
      </c>
    </row>
    <row r="57" spans="1:11" ht="13.5" customHeight="1">
      <c r="A57" s="7">
        <v>56</v>
      </c>
      <c r="B57" s="8" t="str">
        <f t="shared" si="5"/>
        <v>2022105</v>
      </c>
      <c r="C57" s="8" t="s">
        <v>68</v>
      </c>
      <c r="D57" s="8" t="s">
        <v>13</v>
      </c>
      <c r="E57" s="8" t="str">
        <f>"郑梦苹"</f>
        <v>郑梦苹</v>
      </c>
      <c r="F57" s="9" t="s">
        <v>72</v>
      </c>
      <c r="G57" s="10">
        <v>93.75</v>
      </c>
      <c r="H57" s="10">
        <v>102.3</v>
      </c>
      <c r="I57" s="10">
        <v>98.88</v>
      </c>
      <c r="J57" s="10">
        <v>80.62</v>
      </c>
      <c r="K57" s="13">
        <f>I57*0.6+J57*0.4</f>
        <v>91.576</v>
      </c>
    </row>
    <row r="58" spans="1:11" ht="13.5" customHeight="1">
      <c r="A58" s="7">
        <v>57</v>
      </c>
      <c r="B58" s="8" t="str">
        <f t="shared" si="5"/>
        <v>2022105</v>
      </c>
      <c r="C58" s="8" t="s">
        <v>68</v>
      </c>
      <c r="D58" s="8" t="s">
        <v>13</v>
      </c>
      <c r="E58" s="8" t="str">
        <f>"王近近"</f>
        <v>王近近</v>
      </c>
      <c r="F58" s="9" t="s">
        <v>73</v>
      </c>
      <c r="G58" s="10">
        <v>86.85</v>
      </c>
      <c r="H58" s="10">
        <v>101.6</v>
      </c>
      <c r="I58" s="10">
        <v>95.69999999999999</v>
      </c>
      <c r="J58" s="10">
        <v>80.8</v>
      </c>
      <c r="K58" s="13">
        <f>I58*0.6+J58*0.4</f>
        <v>89.74</v>
      </c>
    </row>
    <row r="59" spans="1:11" ht="13.5" customHeight="1">
      <c r="A59" s="7">
        <v>58</v>
      </c>
      <c r="B59" s="8" t="str">
        <f t="shared" si="5"/>
        <v>2022105</v>
      </c>
      <c r="C59" s="8" t="s">
        <v>68</v>
      </c>
      <c r="D59" s="8" t="s">
        <v>13</v>
      </c>
      <c r="E59" s="8" t="str">
        <f>"李晨"</f>
        <v>李晨</v>
      </c>
      <c r="F59" s="9" t="s">
        <v>74</v>
      </c>
      <c r="G59" s="10">
        <v>90.8</v>
      </c>
      <c r="H59" s="10">
        <v>96</v>
      </c>
      <c r="I59" s="10">
        <v>93.91999999999999</v>
      </c>
      <c r="J59" s="10">
        <v>82.6</v>
      </c>
      <c r="K59" s="13">
        <f>I59*0.6+J59*0.4</f>
        <v>89.392</v>
      </c>
    </row>
    <row r="60" spans="1:11" ht="13.5" customHeight="1">
      <c r="A60" s="7">
        <v>59</v>
      </c>
      <c r="B60" s="8" t="str">
        <f t="shared" si="5"/>
        <v>2022105</v>
      </c>
      <c r="C60" s="8" t="s">
        <v>68</v>
      </c>
      <c r="D60" s="8" t="s">
        <v>13</v>
      </c>
      <c r="E60" s="8" t="str">
        <f>"张倩倩"</f>
        <v>张倩倩</v>
      </c>
      <c r="F60" s="9" t="s">
        <v>75</v>
      </c>
      <c r="G60" s="10">
        <v>93.45</v>
      </c>
      <c r="H60" s="10">
        <v>93.8</v>
      </c>
      <c r="I60" s="10">
        <v>93.66</v>
      </c>
      <c r="J60" s="10">
        <v>80.14</v>
      </c>
      <c r="K60" s="13">
        <f>I60*0.6+J60*0.4</f>
        <v>88.25200000000001</v>
      </c>
    </row>
    <row r="61" spans="1:11" ht="13.5" customHeight="1">
      <c r="A61" s="7">
        <v>60</v>
      </c>
      <c r="B61" s="8" t="str">
        <f t="shared" si="5"/>
        <v>2022105</v>
      </c>
      <c r="C61" s="8" t="s">
        <v>68</v>
      </c>
      <c r="D61" s="8" t="s">
        <v>13</v>
      </c>
      <c r="E61" s="8" t="str">
        <f>"武雨晴"</f>
        <v>武雨晴</v>
      </c>
      <c r="F61" s="9" t="s">
        <v>76</v>
      </c>
      <c r="G61" s="10">
        <v>85.85</v>
      </c>
      <c r="H61" s="10">
        <v>93</v>
      </c>
      <c r="I61" s="10">
        <v>90.13999999999999</v>
      </c>
      <c r="J61" s="10">
        <v>84.48</v>
      </c>
      <c r="K61" s="13">
        <f>I61*0.6+J61*0.4</f>
        <v>87.87599999999999</v>
      </c>
    </row>
    <row r="62" spans="1:11" ht="13.5" customHeight="1">
      <c r="A62" s="7">
        <v>61</v>
      </c>
      <c r="B62" s="8" t="str">
        <f t="shared" si="5"/>
        <v>2022105</v>
      </c>
      <c r="C62" s="8" t="s">
        <v>68</v>
      </c>
      <c r="D62" s="8" t="s">
        <v>13</v>
      </c>
      <c r="E62" s="8" t="str">
        <f>"王俊俊"</f>
        <v>王俊俊</v>
      </c>
      <c r="F62" s="9" t="s">
        <v>77</v>
      </c>
      <c r="G62" s="10">
        <v>87.85</v>
      </c>
      <c r="H62" s="10">
        <v>93.9</v>
      </c>
      <c r="I62" s="10">
        <v>91.48</v>
      </c>
      <c r="J62" s="10">
        <v>82.18</v>
      </c>
      <c r="K62" s="13">
        <f>I62*0.6+J62*0.4</f>
        <v>87.76</v>
      </c>
    </row>
    <row r="63" spans="1:11" ht="13.5" customHeight="1">
      <c r="A63" s="7">
        <v>62</v>
      </c>
      <c r="B63" s="8" t="str">
        <f t="shared" si="5"/>
        <v>2022105</v>
      </c>
      <c r="C63" s="8" t="s">
        <v>68</v>
      </c>
      <c r="D63" s="8" t="s">
        <v>13</v>
      </c>
      <c r="E63" s="8" t="str">
        <f>"马婉君"</f>
        <v>马婉君</v>
      </c>
      <c r="F63" s="9" t="s">
        <v>78</v>
      </c>
      <c r="G63" s="10">
        <v>81.8</v>
      </c>
      <c r="H63" s="10">
        <v>94.2</v>
      </c>
      <c r="I63" s="10">
        <v>89.24</v>
      </c>
      <c r="J63" s="10">
        <v>85.48</v>
      </c>
      <c r="K63" s="13">
        <f>I63*0.6+J63*0.4</f>
        <v>87.73599999999999</v>
      </c>
    </row>
    <row r="64" spans="1:11" s="1" customFormat="1" ht="13.5" customHeight="1">
      <c r="A64" s="7">
        <v>63</v>
      </c>
      <c r="B64" s="11" t="str">
        <f t="shared" si="5"/>
        <v>2022105</v>
      </c>
      <c r="C64" s="11" t="s">
        <v>68</v>
      </c>
      <c r="D64" s="11" t="s">
        <v>13</v>
      </c>
      <c r="E64" s="11" t="str">
        <f>"李静文"</f>
        <v>李静文</v>
      </c>
      <c r="F64" s="9" t="s">
        <v>79</v>
      </c>
      <c r="G64" s="12">
        <v>84.1</v>
      </c>
      <c r="H64" s="12">
        <v>93.4</v>
      </c>
      <c r="I64" s="12">
        <v>89.68</v>
      </c>
      <c r="J64" s="12">
        <v>80.88</v>
      </c>
      <c r="K64" s="14">
        <f>I64*0.6+J64*0.4</f>
        <v>86.16</v>
      </c>
    </row>
    <row r="65" spans="1:11" s="1" customFormat="1" ht="13.5" customHeight="1">
      <c r="A65" s="7">
        <v>64</v>
      </c>
      <c r="B65" s="11" t="str">
        <f>"2022105"</f>
        <v>2022105</v>
      </c>
      <c r="C65" s="11" t="s">
        <v>68</v>
      </c>
      <c r="D65" s="11" t="s">
        <v>13</v>
      </c>
      <c r="E65" s="15" t="str">
        <f>"李娜"</f>
        <v>李娜</v>
      </c>
      <c r="F65" s="9" t="s">
        <v>80</v>
      </c>
      <c r="G65" s="16">
        <v>87.25</v>
      </c>
      <c r="H65" s="16">
        <v>90.2</v>
      </c>
      <c r="I65" s="16">
        <v>89.02</v>
      </c>
      <c r="J65" s="16">
        <v>77.64</v>
      </c>
      <c r="K65" s="17">
        <f>I65*0.6+J65*0.4</f>
        <v>84.468</v>
      </c>
    </row>
    <row r="66" spans="1:11" ht="13.5" customHeight="1">
      <c r="A66" s="7">
        <v>65</v>
      </c>
      <c r="B66" s="8" t="str">
        <f aca="true" t="shared" si="6" ref="B66:B79">"2022106"</f>
        <v>2022106</v>
      </c>
      <c r="C66" s="8" t="s">
        <v>81</v>
      </c>
      <c r="D66" s="8" t="s">
        <v>82</v>
      </c>
      <c r="E66" s="8" t="str">
        <f>"李秋慧"</f>
        <v>李秋慧</v>
      </c>
      <c r="F66" s="9" t="s">
        <v>83</v>
      </c>
      <c r="G66" s="10">
        <v>92.15</v>
      </c>
      <c r="H66" s="10">
        <v>104.4</v>
      </c>
      <c r="I66" s="10">
        <v>99.5</v>
      </c>
      <c r="J66" s="10">
        <v>81.66</v>
      </c>
      <c r="K66" s="13">
        <f>I66*0.6+J66*0.4</f>
        <v>92.364</v>
      </c>
    </row>
    <row r="67" spans="1:11" ht="13.5" customHeight="1">
      <c r="A67" s="7">
        <v>66</v>
      </c>
      <c r="B67" s="8" t="str">
        <f t="shared" si="6"/>
        <v>2022106</v>
      </c>
      <c r="C67" s="8" t="s">
        <v>81</v>
      </c>
      <c r="D67" s="8" t="s">
        <v>82</v>
      </c>
      <c r="E67" s="8" t="str">
        <f>"盛晓雅"</f>
        <v>盛晓雅</v>
      </c>
      <c r="F67" s="9" t="s">
        <v>84</v>
      </c>
      <c r="G67" s="10">
        <v>97.4</v>
      </c>
      <c r="H67" s="10">
        <v>94.4</v>
      </c>
      <c r="I67" s="10">
        <v>95.6</v>
      </c>
      <c r="J67" s="10">
        <v>86.86</v>
      </c>
      <c r="K67" s="13">
        <f aca="true" t="shared" si="7" ref="K67:K130">I67*0.6+J67*0.4</f>
        <v>92.10399999999998</v>
      </c>
    </row>
    <row r="68" spans="1:11" ht="13.5" customHeight="1">
      <c r="A68" s="7">
        <v>67</v>
      </c>
      <c r="B68" s="8" t="str">
        <f t="shared" si="6"/>
        <v>2022106</v>
      </c>
      <c r="C68" s="8" t="s">
        <v>81</v>
      </c>
      <c r="D68" s="8" t="s">
        <v>82</v>
      </c>
      <c r="E68" s="8" t="str">
        <f>"葛晴晴"</f>
        <v>葛晴晴</v>
      </c>
      <c r="F68" s="9" t="s">
        <v>85</v>
      </c>
      <c r="G68" s="10">
        <v>94</v>
      </c>
      <c r="H68" s="10">
        <v>103</v>
      </c>
      <c r="I68" s="10">
        <v>99.4</v>
      </c>
      <c r="J68" s="10">
        <v>78</v>
      </c>
      <c r="K68" s="13">
        <f t="shared" si="7"/>
        <v>90.84</v>
      </c>
    </row>
    <row r="69" spans="1:11" ht="13.5" customHeight="1">
      <c r="A69" s="7">
        <v>68</v>
      </c>
      <c r="B69" s="8" t="str">
        <f t="shared" si="6"/>
        <v>2022106</v>
      </c>
      <c r="C69" s="8" t="s">
        <v>81</v>
      </c>
      <c r="D69" s="8" t="s">
        <v>82</v>
      </c>
      <c r="E69" s="8" t="str">
        <f>"岳喜雨"</f>
        <v>岳喜雨</v>
      </c>
      <c r="F69" s="9" t="s">
        <v>86</v>
      </c>
      <c r="G69" s="10">
        <v>93.35</v>
      </c>
      <c r="H69" s="10">
        <v>94.8</v>
      </c>
      <c r="I69" s="10">
        <v>94.22</v>
      </c>
      <c r="J69" s="10">
        <v>82.44</v>
      </c>
      <c r="K69" s="13">
        <f t="shared" si="7"/>
        <v>89.508</v>
      </c>
    </row>
    <row r="70" spans="1:11" ht="13.5" customHeight="1">
      <c r="A70" s="7">
        <v>69</v>
      </c>
      <c r="B70" s="8" t="str">
        <f t="shared" si="6"/>
        <v>2022106</v>
      </c>
      <c r="C70" s="8" t="s">
        <v>81</v>
      </c>
      <c r="D70" s="8" t="s">
        <v>82</v>
      </c>
      <c r="E70" s="8" t="str">
        <f>"程明"</f>
        <v>程明</v>
      </c>
      <c r="F70" s="9" t="s">
        <v>87</v>
      </c>
      <c r="G70" s="10">
        <v>83.3</v>
      </c>
      <c r="H70" s="10">
        <v>93.7</v>
      </c>
      <c r="I70" s="10">
        <v>89.54</v>
      </c>
      <c r="J70" s="10">
        <v>87.8</v>
      </c>
      <c r="K70" s="13">
        <f t="shared" si="7"/>
        <v>88.844</v>
      </c>
    </row>
    <row r="71" spans="1:11" ht="13.5" customHeight="1">
      <c r="A71" s="7">
        <v>70</v>
      </c>
      <c r="B71" s="8" t="str">
        <f t="shared" si="6"/>
        <v>2022106</v>
      </c>
      <c r="C71" s="8" t="s">
        <v>81</v>
      </c>
      <c r="D71" s="8" t="s">
        <v>82</v>
      </c>
      <c r="E71" s="8" t="str">
        <f>"付雪琴"</f>
        <v>付雪琴</v>
      </c>
      <c r="F71" s="9" t="s">
        <v>88</v>
      </c>
      <c r="G71" s="10">
        <v>92.85</v>
      </c>
      <c r="H71" s="10">
        <v>89.6</v>
      </c>
      <c r="I71" s="10">
        <v>90.9</v>
      </c>
      <c r="J71" s="10">
        <v>84.92</v>
      </c>
      <c r="K71" s="13">
        <f t="shared" si="7"/>
        <v>88.50800000000001</v>
      </c>
    </row>
    <row r="72" spans="1:11" ht="13.5" customHeight="1">
      <c r="A72" s="7">
        <v>71</v>
      </c>
      <c r="B72" s="8" t="str">
        <f t="shared" si="6"/>
        <v>2022106</v>
      </c>
      <c r="C72" s="8" t="s">
        <v>81</v>
      </c>
      <c r="D72" s="8" t="s">
        <v>82</v>
      </c>
      <c r="E72" s="8" t="str">
        <f>"陆雅文"</f>
        <v>陆雅文</v>
      </c>
      <c r="F72" s="9" t="s">
        <v>89</v>
      </c>
      <c r="G72" s="10">
        <v>87.3</v>
      </c>
      <c r="H72" s="10">
        <v>97.3</v>
      </c>
      <c r="I72" s="10">
        <v>93.3</v>
      </c>
      <c r="J72" s="10">
        <v>79.62</v>
      </c>
      <c r="K72" s="13">
        <f t="shared" si="7"/>
        <v>87.828</v>
      </c>
    </row>
    <row r="73" spans="1:11" ht="13.5" customHeight="1">
      <c r="A73" s="7">
        <v>72</v>
      </c>
      <c r="B73" s="8" t="str">
        <f t="shared" si="6"/>
        <v>2022106</v>
      </c>
      <c r="C73" s="8" t="s">
        <v>81</v>
      </c>
      <c r="D73" s="8" t="s">
        <v>82</v>
      </c>
      <c r="E73" s="8" t="str">
        <f>"张青林"</f>
        <v>张青林</v>
      </c>
      <c r="F73" s="9" t="s">
        <v>90</v>
      </c>
      <c r="G73" s="10">
        <v>79.35</v>
      </c>
      <c r="H73" s="10">
        <v>96.7</v>
      </c>
      <c r="I73" s="10">
        <v>89.76</v>
      </c>
      <c r="J73" s="10">
        <v>84.45</v>
      </c>
      <c r="K73" s="13">
        <f t="shared" si="7"/>
        <v>87.636</v>
      </c>
    </row>
    <row r="74" spans="1:11" ht="13.5" customHeight="1">
      <c r="A74" s="7">
        <v>73</v>
      </c>
      <c r="B74" s="8" t="str">
        <f t="shared" si="6"/>
        <v>2022106</v>
      </c>
      <c r="C74" s="8" t="s">
        <v>81</v>
      </c>
      <c r="D74" s="8" t="s">
        <v>82</v>
      </c>
      <c r="E74" s="8" t="str">
        <f>"汤晴"</f>
        <v>汤晴</v>
      </c>
      <c r="F74" s="9" t="s">
        <v>91</v>
      </c>
      <c r="G74" s="10">
        <v>90.15</v>
      </c>
      <c r="H74" s="10">
        <v>92.1</v>
      </c>
      <c r="I74" s="10">
        <v>91.32</v>
      </c>
      <c r="J74" s="10">
        <v>77.26</v>
      </c>
      <c r="K74" s="13">
        <f t="shared" si="7"/>
        <v>85.696</v>
      </c>
    </row>
    <row r="75" spans="1:11" ht="13.5" customHeight="1">
      <c r="A75" s="7">
        <v>74</v>
      </c>
      <c r="B75" s="8" t="str">
        <f t="shared" si="6"/>
        <v>2022106</v>
      </c>
      <c r="C75" s="8" t="s">
        <v>81</v>
      </c>
      <c r="D75" s="8" t="s">
        <v>82</v>
      </c>
      <c r="E75" s="8" t="str">
        <f>"孙雅鑫"</f>
        <v>孙雅鑫</v>
      </c>
      <c r="F75" s="9" t="s">
        <v>92</v>
      </c>
      <c r="G75" s="10">
        <v>92.3</v>
      </c>
      <c r="H75" s="10">
        <v>91.5</v>
      </c>
      <c r="I75" s="10">
        <v>91.82</v>
      </c>
      <c r="J75" s="10">
        <v>76.11</v>
      </c>
      <c r="K75" s="13">
        <f t="shared" si="7"/>
        <v>85.536</v>
      </c>
    </row>
    <row r="76" spans="1:11" ht="13.5" customHeight="1">
      <c r="A76" s="7">
        <v>75</v>
      </c>
      <c r="B76" s="8" t="str">
        <f t="shared" si="6"/>
        <v>2022106</v>
      </c>
      <c r="C76" s="8" t="s">
        <v>81</v>
      </c>
      <c r="D76" s="8" t="s">
        <v>82</v>
      </c>
      <c r="E76" s="8" t="str">
        <f>"张蕊"</f>
        <v>张蕊</v>
      </c>
      <c r="F76" s="9" t="s">
        <v>93</v>
      </c>
      <c r="G76" s="10">
        <v>92.9</v>
      </c>
      <c r="H76" s="10">
        <v>94.6</v>
      </c>
      <c r="I76" s="10">
        <v>93.92</v>
      </c>
      <c r="J76" s="10">
        <v>72.8</v>
      </c>
      <c r="K76" s="13">
        <f t="shared" si="7"/>
        <v>85.472</v>
      </c>
    </row>
    <row r="77" spans="1:11" ht="13.5" customHeight="1">
      <c r="A77" s="7">
        <v>76</v>
      </c>
      <c r="B77" s="11" t="str">
        <f t="shared" si="6"/>
        <v>2022106</v>
      </c>
      <c r="C77" s="11" t="s">
        <v>81</v>
      </c>
      <c r="D77" s="11" t="s">
        <v>82</v>
      </c>
      <c r="E77" s="11" t="str">
        <f>"张静"</f>
        <v>张静</v>
      </c>
      <c r="F77" s="9" t="s">
        <v>94</v>
      </c>
      <c r="G77" s="12">
        <v>79.65</v>
      </c>
      <c r="H77" s="12">
        <v>97.4</v>
      </c>
      <c r="I77" s="12">
        <v>90.3</v>
      </c>
      <c r="J77" s="12">
        <v>78</v>
      </c>
      <c r="K77" s="14">
        <f t="shared" si="7"/>
        <v>85.38</v>
      </c>
    </row>
    <row r="78" spans="1:11" ht="13.5" customHeight="1">
      <c r="A78" s="7">
        <v>77</v>
      </c>
      <c r="B78" s="11" t="str">
        <f t="shared" si="6"/>
        <v>2022106</v>
      </c>
      <c r="C78" s="11" t="s">
        <v>81</v>
      </c>
      <c r="D78" s="11" t="s">
        <v>82</v>
      </c>
      <c r="E78" s="11" t="str">
        <f>"胡娅楠"</f>
        <v>胡娅楠</v>
      </c>
      <c r="F78" s="9" t="s">
        <v>95</v>
      </c>
      <c r="G78" s="12">
        <v>83.9</v>
      </c>
      <c r="H78" s="12">
        <v>98.1</v>
      </c>
      <c r="I78" s="12">
        <v>92.41999999999999</v>
      </c>
      <c r="J78" s="12">
        <v>72.6</v>
      </c>
      <c r="K78" s="14">
        <f t="shared" si="7"/>
        <v>84.49199999999999</v>
      </c>
    </row>
    <row r="79" spans="1:11" ht="13.5" customHeight="1">
      <c r="A79" s="7">
        <v>78</v>
      </c>
      <c r="B79" s="11" t="str">
        <f t="shared" si="6"/>
        <v>2022106</v>
      </c>
      <c r="C79" s="11" t="s">
        <v>81</v>
      </c>
      <c r="D79" s="11" t="s">
        <v>82</v>
      </c>
      <c r="E79" s="11" t="str">
        <f>"刘涵"</f>
        <v>刘涵</v>
      </c>
      <c r="F79" s="9" t="s">
        <v>96</v>
      </c>
      <c r="G79" s="12">
        <v>86.8</v>
      </c>
      <c r="H79" s="12">
        <v>90.4</v>
      </c>
      <c r="I79" s="12">
        <v>88.96</v>
      </c>
      <c r="J79" s="12">
        <v>77.67</v>
      </c>
      <c r="K79" s="14">
        <f t="shared" si="7"/>
        <v>84.444</v>
      </c>
    </row>
    <row r="80" spans="1:11" ht="13.5" customHeight="1">
      <c r="A80" s="7">
        <v>79</v>
      </c>
      <c r="B80" s="8" t="str">
        <f aca="true" t="shared" si="8" ref="B80:B91">"2022107"</f>
        <v>2022107</v>
      </c>
      <c r="C80" s="8" t="s">
        <v>97</v>
      </c>
      <c r="D80" s="8" t="s">
        <v>82</v>
      </c>
      <c r="E80" s="8" t="str">
        <f>"李小雪"</f>
        <v>李小雪</v>
      </c>
      <c r="F80" s="9" t="s">
        <v>98</v>
      </c>
      <c r="G80" s="10">
        <v>92.85</v>
      </c>
      <c r="H80" s="10">
        <v>97.8</v>
      </c>
      <c r="I80" s="10">
        <v>95.82</v>
      </c>
      <c r="J80" s="10">
        <v>85.6</v>
      </c>
      <c r="K80" s="13">
        <f t="shared" si="7"/>
        <v>91.732</v>
      </c>
    </row>
    <row r="81" spans="1:11" ht="13.5" customHeight="1">
      <c r="A81" s="7">
        <v>80</v>
      </c>
      <c r="B81" s="8" t="str">
        <f t="shared" si="8"/>
        <v>2022107</v>
      </c>
      <c r="C81" s="8" t="s">
        <v>97</v>
      </c>
      <c r="D81" s="8" t="s">
        <v>82</v>
      </c>
      <c r="E81" s="8" t="str">
        <f>"刘梅"</f>
        <v>刘梅</v>
      </c>
      <c r="F81" s="9" t="s">
        <v>99</v>
      </c>
      <c r="G81" s="10">
        <v>93.25</v>
      </c>
      <c r="H81" s="10">
        <v>95.1</v>
      </c>
      <c r="I81" s="10">
        <v>94.36</v>
      </c>
      <c r="J81" s="10">
        <v>83.5</v>
      </c>
      <c r="K81" s="13">
        <f t="shared" si="7"/>
        <v>90.01599999999999</v>
      </c>
    </row>
    <row r="82" spans="1:11" ht="13.5" customHeight="1">
      <c r="A82" s="7">
        <v>81</v>
      </c>
      <c r="B82" s="8" t="str">
        <f t="shared" si="8"/>
        <v>2022107</v>
      </c>
      <c r="C82" s="8" t="s">
        <v>97</v>
      </c>
      <c r="D82" s="8" t="s">
        <v>82</v>
      </c>
      <c r="E82" s="8" t="str">
        <f>"王莉雯"</f>
        <v>王莉雯</v>
      </c>
      <c r="F82" s="9" t="s">
        <v>100</v>
      </c>
      <c r="G82" s="10">
        <v>88.3</v>
      </c>
      <c r="H82" s="10">
        <v>99.6</v>
      </c>
      <c r="I82" s="10">
        <v>95.07999999999998</v>
      </c>
      <c r="J82" s="10">
        <v>81.6</v>
      </c>
      <c r="K82" s="13">
        <f t="shared" si="7"/>
        <v>89.68799999999999</v>
      </c>
    </row>
    <row r="83" spans="1:11" ht="13.5" customHeight="1">
      <c r="A83" s="7">
        <v>82</v>
      </c>
      <c r="B83" s="8" t="str">
        <f t="shared" si="8"/>
        <v>2022107</v>
      </c>
      <c r="C83" s="8" t="s">
        <v>97</v>
      </c>
      <c r="D83" s="8" t="s">
        <v>82</v>
      </c>
      <c r="E83" s="8" t="str">
        <f>"潘娟娟"</f>
        <v>潘娟娟</v>
      </c>
      <c r="F83" s="9" t="s">
        <v>101</v>
      </c>
      <c r="G83" s="10">
        <v>85.2</v>
      </c>
      <c r="H83" s="10">
        <v>92.4</v>
      </c>
      <c r="I83" s="10">
        <v>89.52000000000001</v>
      </c>
      <c r="J83" s="10">
        <v>83.8</v>
      </c>
      <c r="K83" s="13">
        <f t="shared" si="7"/>
        <v>87.232</v>
      </c>
    </row>
    <row r="84" spans="1:11" ht="13.5" customHeight="1">
      <c r="A84" s="7">
        <v>83</v>
      </c>
      <c r="B84" s="8" t="str">
        <f t="shared" si="8"/>
        <v>2022107</v>
      </c>
      <c r="C84" s="8" t="s">
        <v>97</v>
      </c>
      <c r="D84" s="8" t="s">
        <v>82</v>
      </c>
      <c r="E84" s="8" t="str">
        <f>"周淼淼"</f>
        <v>周淼淼</v>
      </c>
      <c r="F84" s="9" t="s">
        <v>102</v>
      </c>
      <c r="G84" s="10">
        <v>93.25</v>
      </c>
      <c r="H84" s="10">
        <v>96.3</v>
      </c>
      <c r="I84" s="10">
        <v>95.08</v>
      </c>
      <c r="J84" s="10">
        <v>73</v>
      </c>
      <c r="K84" s="13">
        <f t="shared" si="7"/>
        <v>86.24799999999999</v>
      </c>
    </row>
    <row r="85" spans="1:11" ht="13.5" customHeight="1">
      <c r="A85" s="7">
        <v>84</v>
      </c>
      <c r="B85" s="8" t="str">
        <f t="shared" si="8"/>
        <v>2022107</v>
      </c>
      <c r="C85" s="8" t="s">
        <v>97</v>
      </c>
      <c r="D85" s="8" t="s">
        <v>82</v>
      </c>
      <c r="E85" s="8" t="str">
        <f>"黄鑫"</f>
        <v>黄鑫</v>
      </c>
      <c r="F85" s="9" t="s">
        <v>103</v>
      </c>
      <c r="G85" s="10">
        <v>87</v>
      </c>
      <c r="H85" s="10">
        <v>91</v>
      </c>
      <c r="I85" s="10">
        <v>89.4</v>
      </c>
      <c r="J85" s="10">
        <v>78.16</v>
      </c>
      <c r="K85" s="13">
        <f t="shared" si="7"/>
        <v>84.904</v>
      </c>
    </row>
    <row r="86" spans="1:11" ht="13.5" customHeight="1">
      <c r="A86" s="7">
        <v>85</v>
      </c>
      <c r="B86" s="8" t="str">
        <f t="shared" si="8"/>
        <v>2022107</v>
      </c>
      <c r="C86" s="8" t="s">
        <v>97</v>
      </c>
      <c r="D86" s="8" t="s">
        <v>82</v>
      </c>
      <c r="E86" s="8" t="str">
        <f>"王子怡"</f>
        <v>王子怡</v>
      </c>
      <c r="F86" s="9" t="s">
        <v>104</v>
      </c>
      <c r="G86" s="10">
        <v>86.45</v>
      </c>
      <c r="H86" s="10">
        <v>88.7</v>
      </c>
      <c r="I86" s="10">
        <v>87.80000000000001</v>
      </c>
      <c r="J86" s="10">
        <v>78.66</v>
      </c>
      <c r="K86" s="13">
        <f t="shared" si="7"/>
        <v>84.144</v>
      </c>
    </row>
    <row r="87" spans="1:11" ht="13.5" customHeight="1">
      <c r="A87" s="7">
        <v>86</v>
      </c>
      <c r="B87" s="8" t="str">
        <f t="shared" si="8"/>
        <v>2022107</v>
      </c>
      <c r="C87" s="8" t="s">
        <v>97</v>
      </c>
      <c r="D87" s="8" t="s">
        <v>82</v>
      </c>
      <c r="E87" s="8" t="str">
        <f>"祝齐齐"</f>
        <v>祝齐齐</v>
      </c>
      <c r="F87" s="9" t="s">
        <v>105</v>
      </c>
      <c r="G87" s="10">
        <v>92.1</v>
      </c>
      <c r="H87" s="10">
        <v>90.1</v>
      </c>
      <c r="I87" s="10">
        <v>90.9</v>
      </c>
      <c r="J87" s="10">
        <v>73.7</v>
      </c>
      <c r="K87" s="13">
        <f t="shared" si="7"/>
        <v>84.02000000000001</v>
      </c>
    </row>
    <row r="88" spans="1:11" ht="13.5" customHeight="1">
      <c r="A88" s="7">
        <v>87</v>
      </c>
      <c r="B88" s="8" t="str">
        <f t="shared" si="8"/>
        <v>2022107</v>
      </c>
      <c r="C88" s="8" t="s">
        <v>97</v>
      </c>
      <c r="D88" s="8" t="s">
        <v>82</v>
      </c>
      <c r="E88" s="8" t="str">
        <f>"刘笑笑"</f>
        <v>刘笑笑</v>
      </c>
      <c r="F88" s="9" t="s">
        <v>106</v>
      </c>
      <c r="G88" s="10">
        <v>89.7</v>
      </c>
      <c r="H88" s="10">
        <v>92.2</v>
      </c>
      <c r="I88" s="10">
        <v>91.2</v>
      </c>
      <c r="J88" s="10">
        <v>73</v>
      </c>
      <c r="K88" s="13">
        <f t="shared" si="7"/>
        <v>83.92</v>
      </c>
    </row>
    <row r="89" spans="1:11" ht="13.5" customHeight="1">
      <c r="A89" s="7">
        <v>88</v>
      </c>
      <c r="B89" s="8" t="str">
        <f t="shared" si="8"/>
        <v>2022107</v>
      </c>
      <c r="C89" s="8" t="s">
        <v>97</v>
      </c>
      <c r="D89" s="8" t="s">
        <v>82</v>
      </c>
      <c r="E89" s="8" t="str">
        <f>"李习习"</f>
        <v>李习习</v>
      </c>
      <c r="F89" s="9" t="s">
        <v>107</v>
      </c>
      <c r="G89" s="10">
        <v>87.05</v>
      </c>
      <c r="H89" s="10">
        <v>93.7</v>
      </c>
      <c r="I89" s="10">
        <v>91.04</v>
      </c>
      <c r="J89" s="10">
        <v>67.84</v>
      </c>
      <c r="K89" s="13">
        <f t="shared" si="7"/>
        <v>81.76</v>
      </c>
    </row>
    <row r="90" spans="1:11" ht="13.5" customHeight="1">
      <c r="A90" s="7">
        <v>89</v>
      </c>
      <c r="B90" s="8" t="str">
        <f t="shared" si="8"/>
        <v>2022107</v>
      </c>
      <c r="C90" s="8" t="s">
        <v>97</v>
      </c>
      <c r="D90" s="8" t="s">
        <v>82</v>
      </c>
      <c r="E90" s="8" t="str">
        <f>"陆席"</f>
        <v>陆席</v>
      </c>
      <c r="F90" s="9" t="s">
        <v>108</v>
      </c>
      <c r="G90" s="10">
        <v>82.25</v>
      </c>
      <c r="H90" s="10">
        <v>91.7</v>
      </c>
      <c r="I90" s="10">
        <v>87.92</v>
      </c>
      <c r="J90" s="10">
        <v>71</v>
      </c>
      <c r="K90" s="13">
        <f t="shared" si="7"/>
        <v>81.152</v>
      </c>
    </row>
    <row r="91" spans="1:11" ht="13.5" customHeight="1">
      <c r="A91" s="7">
        <v>90</v>
      </c>
      <c r="B91" s="8" t="str">
        <f t="shared" si="8"/>
        <v>2022107</v>
      </c>
      <c r="C91" s="8" t="s">
        <v>97</v>
      </c>
      <c r="D91" s="8" t="s">
        <v>82</v>
      </c>
      <c r="E91" s="8" t="str">
        <f>"韩梦"</f>
        <v>韩梦</v>
      </c>
      <c r="F91" s="9" t="s">
        <v>109</v>
      </c>
      <c r="G91" s="10">
        <v>75.4</v>
      </c>
      <c r="H91" s="10">
        <v>92.5</v>
      </c>
      <c r="I91" s="10">
        <v>85.66</v>
      </c>
      <c r="J91" s="10">
        <v>72.6</v>
      </c>
      <c r="K91" s="13">
        <f t="shared" si="7"/>
        <v>80.43599999999999</v>
      </c>
    </row>
    <row r="92" spans="1:11" ht="13.5" customHeight="1">
      <c r="A92" s="7">
        <v>91</v>
      </c>
      <c r="B92" s="8" t="str">
        <f aca="true" t="shared" si="9" ref="B92:B103">"2022108"</f>
        <v>2022108</v>
      </c>
      <c r="C92" s="8" t="s">
        <v>110</v>
      </c>
      <c r="D92" s="8" t="s">
        <v>82</v>
      </c>
      <c r="E92" s="8" t="str">
        <f>"程佳丽"</f>
        <v>程佳丽</v>
      </c>
      <c r="F92" s="9" t="s">
        <v>111</v>
      </c>
      <c r="G92" s="10">
        <v>92.95</v>
      </c>
      <c r="H92" s="10">
        <v>102</v>
      </c>
      <c r="I92" s="10">
        <v>98.38</v>
      </c>
      <c r="J92" s="10">
        <v>84.3</v>
      </c>
      <c r="K92" s="13">
        <f t="shared" si="7"/>
        <v>92.74799999999999</v>
      </c>
    </row>
    <row r="93" spans="1:11" ht="13.5" customHeight="1">
      <c r="A93" s="7">
        <v>92</v>
      </c>
      <c r="B93" s="8" t="str">
        <f t="shared" si="9"/>
        <v>2022108</v>
      </c>
      <c r="C93" s="8" t="s">
        <v>110</v>
      </c>
      <c r="D93" s="8" t="s">
        <v>82</v>
      </c>
      <c r="E93" s="8" t="str">
        <f>"代紫悦"</f>
        <v>代紫悦</v>
      </c>
      <c r="F93" s="9" t="s">
        <v>112</v>
      </c>
      <c r="G93" s="10">
        <v>91.4</v>
      </c>
      <c r="H93" s="10">
        <v>98.9</v>
      </c>
      <c r="I93" s="10">
        <v>95.9</v>
      </c>
      <c r="J93" s="10">
        <v>79.9</v>
      </c>
      <c r="K93" s="13">
        <f t="shared" si="7"/>
        <v>89.5</v>
      </c>
    </row>
    <row r="94" spans="1:11" ht="13.5" customHeight="1">
      <c r="A94" s="7">
        <v>93</v>
      </c>
      <c r="B94" s="8" t="str">
        <f t="shared" si="9"/>
        <v>2022108</v>
      </c>
      <c r="C94" s="8" t="s">
        <v>110</v>
      </c>
      <c r="D94" s="8" t="s">
        <v>82</v>
      </c>
      <c r="E94" s="8" t="str">
        <f>"朱君丽"</f>
        <v>朱君丽</v>
      </c>
      <c r="F94" s="9" t="s">
        <v>113</v>
      </c>
      <c r="G94" s="10">
        <v>86.25</v>
      </c>
      <c r="H94" s="10">
        <v>95.4</v>
      </c>
      <c r="I94" s="10">
        <v>91.74</v>
      </c>
      <c r="J94" s="10">
        <v>81.6</v>
      </c>
      <c r="K94" s="13">
        <f t="shared" si="7"/>
        <v>87.684</v>
      </c>
    </row>
    <row r="95" spans="1:11" ht="13.5" customHeight="1">
      <c r="A95" s="7">
        <v>94</v>
      </c>
      <c r="B95" s="8" t="str">
        <f t="shared" si="9"/>
        <v>2022108</v>
      </c>
      <c r="C95" s="8" t="s">
        <v>110</v>
      </c>
      <c r="D95" s="8" t="s">
        <v>82</v>
      </c>
      <c r="E95" s="8" t="str">
        <f>"张子悦"</f>
        <v>张子悦</v>
      </c>
      <c r="F95" s="9" t="s">
        <v>114</v>
      </c>
      <c r="G95" s="10">
        <v>91.25</v>
      </c>
      <c r="H95" s="10">
        <v>95.6</v>
      </c>
      <c r="I95" s="10">
        <v>93.85999999999999</v>
      </c>
      <c r="J95" s="10">
        <v>76.96</v>
      </c>
      <c r="K95" s="13">
        <f t="shared" si="7"/>
        <v>87.1</v>
      </c>
    </row>
    <row r="96" spans="1:11" ht="13.5" customHeight="1">
      <c r="A96" s="7">
        <v>95</v>
      </c>
      <c r="B96" s="8" t="str">
        <f t="shared" si="9"/>
        <v>2022108</v>
      </c>
      <c r="C96" s="8" t="s">
        <v>110</v>
      </c>
      <c r="D96" s="8" t="s">
        <v>82</v>
      </c>
      <c r="E96" s="8" t="str">
        <f>"马静"</f>
        <v>马静</v>
      </c>
      <c r="F96" s="9" t="s">
        <v>115</v>
      </c>
      <c r="G96" s="10">
        <v>84</v>
      </c>
      <c r="H96" s="10">
        <v>100.9</v>
      </c>
      <c r="I96" s="10">
        <v>94.14</v>
      </c>
      <c r="J96" s="10">
        <v>74.8</v>
      </c>
      <c r="K96" s="13">
        <f t="shared" si="7"/>
        <v>86.404</v>
      </c>
    </row>
    <row r="97" spans="1:11" ht="13.5" customHeight="1">
      <c r="A97" s="7">
        <v>96</v>
      </c>
      <c r="B97" s="8" t="str">
        <f t="shared" si="9"/>
        <v>2022108</v>
      </c>
      <c r="C97" s="8" t="s">
        <v>110</v>
      </c>
      <c r="D97" s="8" t="s">
        <v>82</v>
      </c>
      <c r="E97" s="8" t="str">
        <f>"刘璇"</f>
        <v>刘璇</v>
      </c>
      <c r="F97" s="9" t="s">
        <v>116</v>
      </c>
      <c r="G97" s="10">
        <v>83.4</v>
      </c>
      <c r="H97" s="10">
        <v>94.2</v>
      </c>
      <c r="I97" s="10">
        <v>89.88000000000001</v>
      </c>
      <c r="J97" s="10">
        <v>79.3</v>
      </c>
      <c r="K97" s="13">
        <f t="shared" si="7"/>
        <v>85.648</v>
      </c>
    </row>
    <row r="98" spans="1:11" ht="13.5" customHeight="1">
      <c r="A98" s="7">
        <v>97</v>
      </c>
      <c r="B98" s="8" t="str">
        <f t="shared" si="9"/>
        <v>2022108</v>
      </c>
      <c r="C98" s="8" t="s">
        <v>110</v>
      </c>
      <c r="D98" s="8" t="s">
        <v>82</v>
      </c>
      <c r="E98" s="8" t="str">
        <f>"张文情"</f>
        <v>张文情</v>
      </c>
      <c r="F98" s="9" t="s">
        <v>117</v>
      </c>
      <c r="G98" s="10">
        <v>83.3</v>
      </c>
      <c r="H98" s="10">
        <v>93.3</v>
      </c>
      <c r="I98" s="10">
        <v>89.3</v>
      </c>
      <c r="J98" s="10">
        <v>75.1</v>
      </c>
      <c r="K98" s="13">
        <f t="shared" si="7"/>
        <v>83.62</v>
      </c>
    </row>
    <row r="99" spans="1:11" ht="13.5" customHeight="1">
      <c r="A99" s="7">
        <v>98</v>
      </c>
      <c r="B99" s="8" t="str">
        <f t="shared" si="9"/>
        <v>2022108</v>
      </c>
      <c r="C99" s="8" t="s">
        <v>110</v>
      </c>
      <c r="D99" s="8" t="s">
        <v>82</v>
      </c>
      <c r="E99" s="8" t="str">
        <f>"刘瑾"</f>
        <v>刘瑾</v>
      </c>
      <c r="F99" s="9" t="s">
        <v>118</v>
      </c>
      <c r="G99" s="10">
        <v>69.5</v>
      </c>
      <c r="H99" s="10">
        <v>97.5</v>
      </c>
      <c r="I99" s="10">
        <v>86.3</v>
      </c>
      <c r="J99" s="10">
        <v>78.3</v>
      </c>
      <c r="K99" s="13">
        <f t="shared" si="7"/>
        <v>83.1</v>
      </c>
    </row>
    <row r="100" spans="1:11" ht="13.5" customHeight="1">
      <c r="A100" s="7">
        <v>99</v>
      </c>
      <c r="B100" s="8" t="str">
        <f t="shared" si="9"/>
        <v>2022108</v>
      </c>
      <c r="C100" s="8" t="s">
        <v>110</v>
      </c>
      <c r="D100" s="8" t="s">
        <v>82</v>
      </c>
      <c r="E100" s="8" t="str">
        <f>"方林林"</f>
        <v>方林林</v>
      </c>
      <c r="F100" s="9" t="s">
        <v>119</v>
      </c>
      <c r="G100" s="10">
        <v>81.5</v>
      </c>
      <c r="H100" s="10">
        <v>91.4</v>
      </c>
      <c r="I100" s="10">
        <v>87.44</v>
      </c>
      <c r="J100" s="10">
        <v>72.4</v>
      </c>
      <c r="K100" s="13">
        <f t="shared" si="7"/>
        <v>81.424</v>
      </c>
    </row>
    <row r="101" spans="1:11" s="1" customFormat="1" ht="13.5" customHeight="1">
      <c r="A101" s="7">
        <v>100</v>
      </c>
      <c r="B101" s="8" t="str">
        <f t="shared" si="9"/>
        <v>2022108</v>
      </c>
      <c r="C101" s="8" t="s">
        <v>110</v>
      </c>
      <c r="D101" s="8" t="s">
        <v>82</v>
      </c>
      <c r="E101" s="8" t="str">
        <f>"徐哪哪"</f>
        <v>徐哪哪</v>
      </c>
      <c r="F101" s="9" t="s">
        <v>120</v>
      </c>
      <c r="G101" s="10">
        <v>86.55</v>
      </c>
      <c r="H101" s="10">
        <v>87</v>
      </c>
      <c r="I101" s="10">
        <v>86.82</v>
      </c>
      <c r="J101" s="10">
        <v>72.3</v>
      </c>
      <c r="K101" s="13">
        <f t="shared" si="7"/>
        <v>81.012</v>
      </c>
    </row>
    <row r="102" spans="1:11" ht="13.5" customHeight="1">
      <c r="A102" s="7">
        <v>101</v>
      </c>
      <c r="B102" s="8" t="str">
        <f t="shared" si="9"/>
        <v>2022108</v>
      </c>
      <c r="C102" s="8" t="s">
        <v>110</v>
      </c>
      <c r="D102" s="8" t="s">
        <v>82</v>
      </c>
      <c r="E102" s="8" t="str">
        <f>"王虹利"</f>
        <v>王虹利</v>
      </c>
      <c r="F102" s="9" t="s">
        <v>121</v>
      </c>
      <c r="G102" s="10">
        <v>68.55</v>
      </c>
      <c r="H102" s="10">
        <v>85.7</v>
      </c>
      <c r="I102" s="10">
        <v>78.84</v>
      </c>
      <c r="J102" s="10">
        <v>76.8</v>
      </c>
      <c r="K102" s="13">
        <f t="shared" si="7"/>
        <v>78.024</v>
      </c>
    </row>
    <row r="103" spans="1:11" ht="13.5" customHeight="1">
      <c r="A103" s="7">
        <v>102</v>
      </c>
      <c r="B103" s="8" t="str">
        <f t="shared" si="9"/>
        <v>2022108</v>
      </c>
      <c r="C103" s="8" t="s">
        <v>110</v>
      </c>
      <c r="D103" s="8" t="s">
        <v>82</v>
      </c>
      <c r="E103" s="8" t="str">
        <f>"程旭"</f>
        <v>程旭</v>
      </c>
      <c r="F103" s="9" t="s">
        <v>122</v>
      </c>
      <c r="G103" s="10">
        <v>75.5</v>
      </c>
      <c r="H103" s="10">
        <v>85.7</v>
      </c>
      <c r="I103" s="10">
        <v>81.62</v>
      </c>
      <c r="J103" s="10">
        <v>72.3</v>
      </c>
      <c r="K103" s="13">
        <f t="shared" si="7"/>
        <v>77.892</v>
      </c>
    </row>
    <row r="104" spans="1:11" ht="13.5" customHeight="1">
      <c r="A104" s="7">
        <v>103</v>
      </c>
      <c r="B104" s="8" t="str">
        <f aca="true" t="shared" si="10" ref="B104:B115">"2022109"</f>
        <v>2022109</v>
      </c>
      <c r="C104" s="8" t="s">
        <v>123</v>
      </c>
      <c r="D104" s="8" t="s">
        <v>82</v>
      </c>
      <c r="E104" s="8" t="str">
        <f>"侯雪梅"</f>
        <v>侯雪梅</v>
      </c>
      <c r="F104" s="9" t="s">
        <v>124</v>
      </c>
      <c r="G104" s="10">
        <v>98.95</v>
      </c>
      <c r="H104" s="10">
        <v>99.7</v>
      </c>
      <c r="I104" s="10">
        <v>99.4</v>
      </c>
      <c r="J104" s="10">
        <v>85.48</v>
      </c>
      <c r="K104" s="13">
        <f t="shared" si="7"/>
        <v>93.832</v>
      </c>
    </row>
    <row r="105" spans="1:11" ht="13.5" customHeight="1">
      <c r="A105" s="7">
        <v>104</v>
      </c>
      <c r="B105" s="8" t="str">
        <f t="shared" si="10"/>
        <v>2022109</v>
      </c>
      <c r="C105" s="8" t="s">
        <v>123</v>
      </c>
      <c r="D105" s="8" t="s">
        <v>82</v>
      </c>
      <c r="E105" s="8" t="str">
        <f>"刘柳"</f>
        <v>刘柳</v>
      </c>
      <c r="F105" s="9" t="s">
        <v>125</v>
      </c>
      <c r="G105" s="10">
        <v>87.95</v>
      </c>
      <c r="H105" s="10">
        <v>99.8</v>
      </c>
      <c r="I105" s="10">
        <v>95.06</v>
      </c>
      <c r="J105" s="10">
        <v>85.12</v>
      </c>
      <c r="K105" s="13">
        <f t="shared" si="7"/>
        <v>91.084</v>
      </c>
    </row>
    <row r="106" spans="1:11" s="1" customFormat="1" ht="13.5" customHeight="1">
      <c r="A106" s="7">
        <v>105</v>
      </c>
      <c r="B106" s="8" t="str">
        <f t="shared" si="10"/>
        <v>2022109</v>
      </c>
      <c r="C106" s="8" t="s">
        <v>123</v>
      </c>
      <c r="D106" s="8" t="s">
        <v>82</v>
      </c>
      <c r="E106" s="8" t="str">
        <f>"汪龙妹"</f>
        <v>汪龙妹</v>
      </c>
      <c r="F106" s="9" t="s">
        <v>126</v>
      </c>
      <c r="G106" s="10">
        <v>81.4</v>
      </c>
      <c r="H106" s="10">
        <v>84.5</v>
      </c>
      <c r="I106" s="10">
        <v>83.26</v>
      </c>
      <c r="J106" s="10">
        <v>87.82</v>
      </c>
      <c r="K106" s="13">
        <f t="shared" si="7"/>
        <v>85.084</v>
      </c>
    </row>
    <row r="107" spans="1:11" ht="13.5" customHeight="1">
      <c r="A107" s="7">
        <v>106</v>
      </c>
      <c r="B107" s="8" t="str">
        <f t="shared" si="10"/>
        <v>2022109</v>
      </c>
      <c r="C107" s="8" t="s">
        <v>123</v>
      </c>
      <c r="D107" s="8" t="s">
        <v>82</v>
      </c>
      <c r="E107" s="8" t="str">
        <f>"梁婧雯"</f>
        <v>梁婧雯</v>
      </c>
      <c r="F107" s="9" t="s">
        <v>127</v>
      </c>
      <c r="G107" s="10">
        <v>83.5</v>
      </c>
      <c r="H107" s="10">
        <v>91.2</v>
      </c>
      <c r="I107" s="10">
        <v>88.12</v>
      </c>
      <c r="J107" s="10">
        <v>80.22</v>
      </c>
      <c r="K107" s="13">
        <f t="shared" si="7"/>
        <v>84.96000000000001</v>
      </c>
    </row>
    <row r="108" spans="1:11" ht="13.5" customHeight="1">
      <c r="A108" s="7">
        <v>107</v>
      </c>
      <c r="B108" s="8" t="str">
        <f t="shared" si="10"/>
        <v>2022109</v>
      </c>
      <c r="C108" s="8" t="s">
        <v>123</v>
      </c>
      <c r="D108" s="8" t="s">
        <v>82</v>
      </c>
      <c r="E108" s="8" t="str">
        <f>"刘梦梨"</f>
        <v>刘梦梨</v>
      </c>
      <c r="F108" s="9" t="s">
        <v>128</v>
      </c>
      <c r="G108" s="10">
        <v>74.35</v>
      </c>
      <c r="H108" s="10">
        <v>87.3</v>
      </c>
      <c r="I108" s="10">
        <v>82.11999999999999</v>
      </c>
      <c r="J108" s="10">
        <v>85.98</v>
      </c>
      <c r="K108" s="13">
        <f t="shared" si="7"/>
        <v>83.66399999999999</v>
      </c>
    </row>
    <row r="109" spans="1:11" ht="13.5" customHeight="1">
      <c r="A109" s="7">
        <v>108</v>
      </c>
      <c r="B109" s="8" t="str">
        <f t="shared" si="10"/>
        <v>2022109</v>
      </c>
      <c r="C109" s="8" t="s">
        <v>123</v>
      </c>
      <c r="D109" s="8" t="s">
        <v>82</v>
      </c>
      <c r="E109" s="8" t="str">
        <f>"张燕子"</f>
        <v>张燕子</v>
      </c>
      <c r="F109" s="9" t="s">
        <v>129</v>
      </c>
      <c r="G109" s="10">
        <v>74.9</v>
      </c>
      <c r="H109" s="10">
        <v>80.8</v>
      </c>
      <c r="I109" s="10">
        <v>78.44</v>
      </c>
      <c r="J109" s="10">
        <v>88.2</v>
      </c>
      <c r="K109" s="13">
        <f t="shared" si="7"/>
        <v>82.344</v>
      </c>
    </row>
    <row r="110" spans="1:11" ht="13.5" customHeight="1">
      <c r="A110" s="7">
        <v>109</v>
      </c>
      <c r="B110" s="8" t="str">
        <f t="shared" si="10"/>
        <v>2022109</v>
      </c>
      <c r="C110" s="8" t="s">
        <v>123</v>
      </c>
      <c r="D110" s="8" t="s">
        <v>82</v>
      </c>
      <c r="E110" s="8" t="str">
        <f>"孙妮"</f>
        <v>孙妮</v>
      </c>
      <c r="F110" s="9" t="s">
        <v>130</v>
      </c>
      <c r="G110" s="10">
        <v>75.55</v>
      </c>
      <c r="H110" s="10">
        <v>78.7</v>
      </c>
      <c r="I110" s="10">
        <v>77.44</v>
      </c>
      <c r="J110" s="10">
        <v>87</v>
      </c>
      <c r="K110" s="13">
        <f t="shared" si="7"/>
        <v>81.26400000000001</v>
      </c>
    </row>
    <row r="111" spans="1:11" ht="13.5" customHeight="1">
      <c r="A111" s="7">
        <v>110</v>
      </c>
      <c r="B111" s="8" t="str">
        <f t="shared" si="10"/>
        <v>2022109</v>
      </c>
      <c r="C111" s="8" t="s">
        <v>123</v>
      </c>
      <c r="D111" s="8" t="s">
        <v>82</v>
      </c>
      <c r="E111" s="8" t="str">
        <f>"楚宇晴"</f>
        <v>楚宇晴</v>
      </c>
      <c r="F111" s="9" t="s">
        <v>131</v>
      </c>
      <c r="G111" s="10">
        <v>78.3</v>
      </c>
      <c r="H111" s="10">
        <v>86.7</v>
      </c>
      <c r="I111" s="10">
        <v>83.34</v>
      </c>
      <c r="J111" s="10">
        <v>76.92</v>
      </c>
      <c r="K111" s="13">
        <f t="shared" si="7"/>
        <v>80.77199999999999</v>
      </c>
    </row>
    <row r="112" spans="1:11" ht="13.5" customHeight="1">
      <c r="A112" s="7">
        <v>111</v>
      </c>
      <c r="B112" s="8" t="str">
        <f t="shared" si="10"/>
        <v>2022109</v>
      </c>
      <c r="C112" s="8" t="s">
        <v>123</v>
      </c>
      <c r="D112" s="8" t="s">
        <v>82</v>
      </c>
      <c r="E112" s="8" t="str">
        <f>"仇佳慧"</f>
        <v>仇佳慧</v>
      </c>
      <c r="F112" s="9" t="s">
        <v>132</v>
      </c>
      <c r="G112" s="10">
        <v>68.6</v>
      </c>
      <c r="H112" s="10">
        <v>86.4</v>
      </c>
      <c r="I112" s="10">
        <v>79.28</v>
      </c>
      <c r="J112" s="10">
        <v>80.66</v>
      </c>
      <c r="K112" s="13">
        <f t="shared" si="7"/>
        <v>79.832</v>
      </c>
    </row>
    <row r="113" spans="1:11" ht="13.5" customHeight="1">
      <c r="A113" s="7">
        <v>112</v>
      </c>
      <c r="B113" s="8" t="str">
        <f t="shared" si="10"/>
        <v>2022109</v>
      </c>
      <c r="C113" s="8" t="s">
        <v>123</v>
      </c>
      <c r="D113" s="8" t="s">
        <v>82</v>
      </c>
      <c r="E113" s="8" t="str">
        <f>"叶艳"</f>
        <v>叶艳</v>
      </c>
      <c r="F113" s="9" t="s">
        <v>133</v>
      </c>
      <c r="G113" s="10">
        <v>87.75</v>
      </c>
      <c r="H113" s="10">
        <v>73.8</v>
      </c>
      <c r="I113" s="10">
        <v>79.38</v>
      </c>
      <c r="J113" s="10">
        <v>75.12</v>
      </c>
      <c r="K113" s="13">
        <f t="shared" si="7"/>
        <v>77.67599999999999</v>
      </c>
    </row>
    <row r="114" spans="1:11" ht="13.5" customHeight="1">
      <c r="A114" s="7">
        <v>113</v>
      </c>
      <c r="B114" s="8" t="str">
        <f t="shared" si="10"/>
        <v>2022109</v>
      </c>
      <c r="C114" s="8" t="s">
        <v>123</v>
      </c>
      <c r="D114" s="8" t="s">
        <v>82</v>
      </c>
      <c r="E114" s="8" t="str">
        <f>"武艳艳"</f>
        <v>武艳艳</v>
      </c>
      <c r="F114" s="9" t="s">
        <v>134</v>
      </c>
      <c r="G114" s="10">
        <v>66.05</v>
      </c>
      <c r="H114" s="10">
        <v>81.7</v>
      </c>
      <c r="I114" s="10">
        <v>75.44</v>
      </c>
      <c r="J114" s="10">
        <v>80.92</v>
      </c>
      <c r="K114" s="13">
        <f t="shared" si="7"/>
        <v>77.632</v>
      </c>
    </row>
    <row r="115" spans="1:11" ht="13.5" customHeight="1">
      <c r="A115" s="7">
        <v>114</v>
      </c>
      <c r="B115" s="8" t="str">
        <f t="shared" si="10"/>
        <v>2022109</v>
      </c>
      <c r="C115" s="8" t="s">
        <v>123</v>
      </c>
      <c r="D115" s="8" t="s">
        <v>82</v>
      </c>
      <c r="E115" s="8" t="str">
        <f>"戚会会"</f>
        <v>戚会会</v>
      </c>
      <c r="F115" s="9" t="s">
        <v>135</v>
      </c>
      <c r="G115" s="10">
        <v>75.75</v>
      </c>
      <c r="H115" s="10">
        <v>84.5</v>
      </c>
      <c r="I115" s="10">
        <v>81</v>
      </c>
      <c r="J115" s="10">
        <v>72.52</v>
      </c>
      <c r="K115" s="13">
        <f t="shared" si="7"/>
        <v>77.608</v>
      </c>
    </row>
    <row r="116" spans="1:11" ht="13.5" customHeight="1">
      <c r="A116" s="7">
        <v>115</v>
      </c>
      <c r="B116" s="8" t="str">
        <f aca="true" t="shared" si="11" ref="B116:B129">"2022110"</f>
        <v>2022110</v>
      </c>
      <c r="C116" s="8" t="s">
        <v>136</v>
      </c>
      <c r="D116" s="8" t="s">
        <v>82</v>
      </c>
      <c r="E116" s="8" t="str">
        <f>"戴莉莉"</f>
        <v>戴莉莉</v>
      </c>
      <c r="F116" s="9" t="s">
        <v>137</v>
      </c>
      <c r="G116" s="10">
        <v>103.2</v>
      </c>
      <c r="H116" s="10">
        <v>106.9</v>
      </c>
      <c r="I116" s="10">
        <v>105.42</v>
      </c>
      <c r="J116" s="10">
        <v>75.17</v>
      </c>
      <c r="K116" s="13">
        <f t="shared" si="7"/>
        <v>93.32</v>
      </c>
    </row>
    <row r="117" spans="1:11" ht="13.5" customHeight="1">
      <c r="A117" s="7">
        <v>116</v>
      </c>
      <c r="B117" s="8" t="str">
        <f t="shared" si="11"/>
        <v>2022110</v>
      </c>
      <c r="C117" s="8" t="s">
        <v>136</v>
      </c>
      <c r="D117" s="8" t="s">
        <v>82</v>
      </c>
      <c r="E117" s="8" t="str">
        <f>"韩珍珍"</f>
        <v>韩珍珍</v>
      </c>
      <c r="F117" s="9" t="s">
        <v>138</v>
      </c>
      <c r="G117" s="10">
        <v>93.9</v>
      </c>
      <c r="H117" s="10">
        <v>98.4</v>
      </c>
      <c r="I117" s="10">
        <v>96.6</v>
      </c>
      <c r="J117" s="10">
        <v>81.8</v>
      </c>
      <c r="K117" s="13">
        <f t="shared" si="7"/>
        <v>90.67999999999999</v>
      </c>
    </row>
    <row r="118" spans="1:11" ht="13.5" customHeight="1">
      <c r="A118" s="7">
        <v>117</v>
      </c>
      <c r="B118" s="8" t="str">
        <f t="shared" si="11"/>
        <v>2022110</v>
      </c>
      <c r="C118" s="8" t="s">
        <v>136</v>
      </c>
      <c r="D118" s="8" t="s">
        <v>82</v>
      </c>
      <c r="E118" s="8" t="str">
        <f>"吴美昀"</f>
        <v>吴美昀</v>
      </c>
      <c r="F118" s="9" t="s">
        <v>139</v>
      </c>
      <c r="G118" s="10">
        <v>89.75</v>
      </c>
      <c r="H118" s="10">
        <v>91.1</v>
      </c>
      <c r="I118" s="10">
        <v>90.56</v>
      </c>
      <c r="J118" s="10">
        <v>80.8</v>
      </c>
      <c r="K118" s="13">
        <f t="shared" si="7"/>
        <v>86.656</v>
      </c>
    </row>
    <row r="119" spans="1:11" ht="13.5" customHeight="1">
      <c r="A119" s="7">
        <v>118</v>
      </c>
      <c r="B119" s="8" t="str">
        <f t="shared" si="11"/>
        <v>2022110</v>
      </c>
      <c r="C119" s="8" t="s">
        <v>136</v>
      </c>
      <c r="D119" s="8" t="s">
        <v>82</v>
      </c>
      <c r="E119" s="8" t="str">
        <f>"周如"</f>
        <v>周如</v>
      </c>
      <c r="F119" s="9" t="s">
        <v>140</v>
      </c>
      <c r="G119" s="10">
        <v>87.35</v>
      </c>
      <c r="H119" s="10">
        <v>95.3</v>
      </c>
      <c r="I119" s="10">
        <v>92.12</v>
      </c>
      <c r="J119" s="10">
        <v>76.81</v>
      </c>
      <c r="K119" s="13">
        <f t="shared" si="7"/>
        <v>85.99600000000001</v>
      </c>
    </row>
    <row r="120" spans="1:11" ht="13.5" customHeight="1">
      <c r="A120" s="7">
        <v>119</v>
      </c>
      <c r="B120" s="8" t="str">
        <f t="shared" si="11"/>
        <v>2022110</v>
      </c>
      <c r="C120" s="8" t="s">
        <v>136</v>
      </c>
      <c r="D120" s="8" t="s">
        <v>82</v>
      </c>
      <c r="E120" s="8" t="str">
        <f>"杨胜楠"</f>
        <v>杨胜楠</v>
      </c>
      <c r="F120" s="9" t="s">
        <v>141</v>
      </c>
      <c r="G120" s="10">
        <v>80</v>
      </c>
      <c r="H120" s="10">
        <v>87.8</v>
      </c>
      <c r="I120" s="10">
        <v>84.68</v>
      </c>
      <c r="J120" s="10">
        <v>83.84</v>
      </c>
      <c r="K120" s="13">
        <f t="shared" si="7"/>
        <v>84.344</v>
      </c>
    </row>
    <row r="121" spans="1:11" ht="13.5" customHeight="1">
      <c r="A121" s="7">
        <v>120</v>
      </c>
      <c r="B121" s="8" t="str">
        <f t="shared" si="11"/>
        <v>2022110</v>
      </c>
      <c r="C121" s="8" t="s">
        <v>136</v>
      </c>
      <c r="D121" s="8" t="s">
        <v>82</v>
      </c>
      <c r="E121" s="8" t="str">
        <f>"张雪莉"</f>
        <v>张雪莉</v>
      </c>
      <c r="F121" s="9" t="s">
        <v>142</v>
      </c>
      <c r="G121" s="10">
        <v>85.35</v>
      </c>
      <c r="H121" s="10">
        <v>88.8</v>
      </c>
      <c r="I121" s="10">
        <v>87.41999999999999</v>
      </c>
      <c r="J121" s="10">
        <v>74.69</v>
      </c>
      <c r="K121" s="13">
        <f t="shared" si="7"/>
        <v>82.32799999999999</v>
      </c>
    </row>
    <row r="122" spans="1:11" s="1" customFormat="1" ht="13.5" customHeight="1">
      <c r="A122" s="7">
        <v>121</v>
      </c>
      <c r="B122" s="8" t="str">
        <f t="shared" si="11"/>
        <v>2022110</v>
      </c>
      <c r="C122" s="8" t="s">
        <v>136</v>
      </c>
      <c r="D122" s="8" t="s">
        <v>82</v>
      </c>
      <c r="E122" s="8" t="str">
        <f>"王小婷"</f>
        <v>王小婷</v>
      </c>
      <c r="F122" s="9" t="s">
        <v>143</v>
      </c>
      <c r="G122" s="10">
        <v>86.05</v>
      </c>
      <c r="H122" s="10">
        <v>89.3</v>
      </c>
      <c r="I122" s="10">
        <v>88</v>
      </c>
      <c r="J122" s="10">
        <v>73.71</v>
      </c>
      <c r="K122" s="13">
        <f t="shared" si="7"/>
        <v>82.28399999999999</v>
      </c>
    </row>
    <row r="123" spans="1:11" ht="13.5" customHeight="1">
      <c r="A123" s="7">
        <v>122</v>
      </c>
      <c r="B123" s="8" t="str">
        <f t="shared" si="11"/>
        <v>2022110</v>
      </c>
      <c r="C123" s="8" t="s">
        <v>136</v>
      </c>
      <c r="D123" s="8" t="s">
        <v>82</v>
      </c>
      <c r="E123" s="8" t="str">
        <f>"李琴"</f>
        <v>李琴</v>
      </c>
      <c r="F123" s="9" t="s">
        <v>144</v>
      </c>
      <c r="G123" s="10">
        <v>85.8</v>
      </c>
      <c r="H123" s="10">
        <v>89.1</v>
      </c>
      <c r="I123" s="10">
        <v>87.78</v>
      </c>
      <c r="J123" s="10">
        <v>73.54</v>
      </c>
      <c r="K123" s="13">
        <f t="shared" si="7"/>
        <v>82.084</v>
      </c>
    </row>
    <row r="124" spans="1:11" ht="13.5" customHeight="1">
      <c r="A124" s="7">
        <v>123</v>
      </c>
      <c r="B124" s="8" t="str">
        <f t="shared" si="11"/>
        <v>2022110</v>
      </c>
      <c r="C124" s="8" t="s">
        <v>136</v>
      </c>
      <c r="D124" s="8" t="s">
        <v>82</v>
      </c>
      <c r="E124" s="8" t="str">
        <f>"王禹雯"</f>
        <v>王禹雯</v>
      </c>
      <c r="F124" s="9" t="s">
        <v>145</v>
      </c>
      <c r="G124" s="10">
        <v>79.75</v>
      </c>
      <c r="H124" s="10">
        <v>90.3</v>
      </c>
      <c r="I124" s="10">
        <v>86.08</v>
      </c>
      <c r="J124" s="10">
        <v>75.56</v>
      </c>
      <c r="K124" s="13">
        <f t="shared" si="7"/>
        <v>81.872</v>
      </c>
    </row>
    <row r="125" spans="1:11" ht="13.5" customHeight="1">
      <c r="A125" s="7">
        <v>124</v>
      </c>
      <c r="B125" s="8" t="str">
        <f t="shared" si="11"/>
        <v>2022110</v>
      </c>
      <c r="C125" s="8" t="s">
        <v>136</v>
      </c>
      <c r="D125" s="8" t="s">
        <v>82</v>
      </c>
      <c r="E125" s="8" t="str">
        <f>"冯兰心"</f>
        <v>冯兰心</v>
      </c>
      <c r="F125" s="9" t="s">
        <v>146</v>
      </c>
      <c r="G125" s="10">
        <v>82.65</v>
      </c>
      <c r="H125" s="10">
        <v>89.1</v>
      </c>
      <c r="I125" s="10">
        <v>86.52</v>
      </c>
      <c r="J125" s="10">
        <v>74.44</v>
      </c>
      <c r="K125" s="13">
        <f t="shared" si="7"/>
        <v>81.688</v>
      </c>
    </row>
    <row r="126" spans="1:11" ht="13.5" customHeight="1">
      <c r="A126" s="7">
        <v>125</v>
      </c>
      <c r="B126" s="8" t="str">
        <f t="shared" si="11"/>
        <v>2022110</v>
      </c>
      <c r="C126" s="8" t="s">
        <v>136</v>
      </c>
      <c r="D126" s="8" t="s">
        <v>82</v>
      </c>
      <c r="E126" s="8" t="str">
        <f>"李陈陈"</f>
        <v>李陈陈</v>
      </c>
      <c r="F126" s="9" t="s">
        <v>147</v>
      </c>
      <c r="G126" s="10">
        <v>82.9</v>
      </c>
      <c r="H126" s="10">
        <v>91.9</v>
      </c>
      <c r="I126" s="10">
        <v>88.30000000000001</v>
      </c>
      <c r="J126" s="10">
        <v>71.53</v>
      </c>
      <c r="K126" s="13">
        <f t="shared" si="7"/>
        <v>81.59200000000001</v>
      </c>
    </row>
    <row r="127" spans="1:11" ht="13.5" customHeight="1">
      <c r="A127" s="7">
        <v>126</v>
      </c>
      <c r="B127" s="8" t="str">
        <f t="shared" si="11"/>
        <v>2022110</v>
      </c>
      <c r="C127" s="8" t="s">
        <v>136</v>
      </c>
      <c r="D127" s="8" t="s">
        <v>82</v>
      </c>
      <c r="E127" s="8" t="str">
        <f>"侯梦迪"</f>
        <v>侯梦迪</v>
      </c>
      <c r="F127" s="9" t="s">
        <v>148</v>
      </c>
      <c r="G127" s="10">
        <v>83.75</v>
      </c>
      <c r="H127" s="10">
        <v>88.4</v>
      </c>
      <c r="I127" s="10">
        <v>86.54</v>
      </c>
      <c r="J127" s="10">
        <v>74.16</v>
      </c>
      <c r="K127" s="13">
        <f t="shared" si="7"/>
        <v>81.588</v>
      </c>
    </row>
    <row r="128" spans="1:11" ht="13.5" customHeight="1">
      <c r="A128" s="7">
        <v>127</v>
      </c>
      <c r="B128" s="8" t="str">
        <f t="shared" si="11"/>
        <v>2022110</v>
      </c>
      <c r="C128" s="8" t="s">
        <v>136</v>
      </c>
      <c r="D128" s="8" t="s">
        <v>82</v>
      </c>
      <c r="E128" s="8" t="str">
        <f>"孙莉"</f>
        <v>孙莉</v>
      </c>
      <c r="F128" s="9" t="s">
        <v>149</v>
      </c>
      <c r="G128" s="10">
        <v>78.15</v>
      </c>
      <c r="H128" s="10">
        <v>88</v>
      </c>
      <c r="I128" s="10">
        <v>84.06</v>
      </c>
      <c r="J128" s="10">
        <v>72.41</v>
      </c>
      <c r="K128" s="13">
        <f t="shared" si="7"/>
        <v>79.4</v>
      </c>
    </row>
    <row r="129" spans="1:11" s="1" customFormat="1" ht="13.5" customHeight="1">
      <c r="A129" s="7">
        <v>128</v>
      </c>
      <c r="B129" s="11" t="str">
        <f t="shared" si="11"/>
        <v>2022110</v>
      </c>
      <c r="C129" s="11" t="s">
        <v>136</v>
      </c>
      <c r="D129" s="11" t="s">
        <v>82</v>
      </c>
      <c r="E129" s="11" t="str">
        <f>"王静"</f>
        <v>王静</v>
      </c>
      <c r="F129" s="9" t="s">
        <v>150</v>
      </c>
      <c r="G129" s="12">
        <v>89.7</v>
      </c>
      <c r="H129" s="12">
        <v>74.2</v>
      </c>
      <c r="I129" s="12">
        <v>80.4</v>
      </c>
      <c r="J129" s="12">
        <v>75.98</v>
      </c>
      <c r="K129" s="14">
        <f t="shared" si="7"/>
        <v>78.632</v>
      </c>
    </row>
    <row r="130" spans="1:11" s="1" customFormat="1" ht="13.5" customHeight="1">
      <c r="A130" s="7">
        <v>129</v>
      </c>
      <c r="B130" s="8" t="str">
        <f aca="true" t="shared" si="12" ref="B130:B143">"2022111"</f>
        <v>2022111</v>
      </c>
      <c r="C130" s="8" t="s">
        <v>151</v>
      </c>
      <c r="D130" s="8" t="s">
        <v>82</v>
      </c>
      <c r="E130" s="8" t="str">
        <f>"张冰青"</f>
        <v>张冰青</v>
      </c>
      <c r="F130" s="9" t="s">
        <v>152</v>
      </c>
      <c r="G130" s="10">
        <v>86.45</v>
      </c>
      <c r="H130" s="10">
        <v>105.6</v>
      </c>
      <c r="I130" s="10">
        <v>97.94</v>
      </c>
      <c r="J130" s="10">
        <v>73.58</v>
      </c>
      <c r="K130" s="13">
        <f t="shared" si="7"/>
        <v>88.196</v>
      </c>
    </row>
    <row r="131" spans="1:11" s="1" customFormat="1" ht="13.5" customHeight="1">
      <c r="A131" s="7">
        <v>130</v>
      </c>
      <c r="B131" s="8" t="str">
        <f t="shared" si="12"/>
        <v>2022111</v>
      </c>
      <c r="C131" s="8" t="s">
        <v>151</v>
      </c>
      <c r="D131" s="8" t="s">
        <v>82</v>
      </c>
      <c r="E131" s="8" t="str">
        <f>"李玉梅"</f>
        <v>李玉梅</v>
      </c>
      <c r="F131" s="9" t="s">
        <v>153</v>
      </c>
      <c r="G131" s="10">
        <v>99.8</v>
      </c>
      <c r="H131" s="10">
        <v>94.4</v>
      </c>
      <c r="I131" s="10">
        <v>96.56</v>
      </c>
      <c r="J131" s="10">
        <v>75.54</v>
      </c>
      <c r="K131" s="13">
        <f aca="true" t="shared" si="13" ref="K131:K192">I131*0.6+J131*0.4</f>
        <v>88.152</v>
      </c>
    </row>
    <row r="132" spans="1:11" ht="13.5" customHeight="1">
      <c r="A132" s="7">
        <v>131</v>
      </c>
      <c r="B132" s="8" t="str">
        <f t="shared" si="12"/>
        <v>2022111</v>
      </c>
      <c r="C132" s="8" t="s">
        <v>151</v>
      </c>
      <c r="D132" s="8" t="s">
        <v>82</v>
      </c>
      <c r="E132" s="8" t="str">
        <f>"刘一冉"</f>
        <v>刘一冉</v>
      </c>
      <c r="F132" s="9" t="s">
        <v>154</v>
      </c>
      <c r="G132" s="10">
        <v>83.1</v>
      </c>
      <c r="H132" s="10">
        <v>93.2</v>
      </c>
      <c r="I132" s="10">
        <v>89.16</v>
      </c>
      <c r="J132" s="10">
        <v>84.78</v>
      </c>
      <c r="K132" s="13">
        <f t="shared" si="13"/>
        <v>87.40799999999999</v>
      </c>
    </row>
    <row r="133" spans="1:11" ht="13.5" customHeight="1">
      <c r="A133" s="7">
        <v>132</v>
      </c>
      <c r="B133" s="8" t="str">
        <f t="shared" si="12"/>
        <v>2022111</v>
      </c>
      <c r="C133" s="8" t="s">
        <v>151</v>
      </c>
      <c r="D133" s="8" t="s">
        <v>82</v>
      </c>
      <c r="E133" s="8" t="str">
        <f>"孙楠"</f>
        <v>孙楠</v>
      </c>
      <c r="F133" s="9" t="s">
        <v>155</v>
      </c>
      <c r="G133" s="10">
        <v>77.55</v>
      </c>
      <c r="H133" s="10">
        <v>97.1</v>
      </c>
      <c r="I133" s="10">
        <v>89.27999999999999</v>
      </c>
      <c r="J133" s="10">
        <v>83.56</v>
      </c>
      <c r="K133" s="13">
        <f t="shared" si="13"/>
        <v>86.99199999999999</v>
      </c>
    </row>
    <row r="134" spans="1:11" s="1" customFormat="1" ht="13.5" customHeight="1">
      <c r="A134" s="7">
        <v>133</v>
      </c>
      <c r="B134" s="8" t="str">
        <f t="shared" si="12"/>
        <v>2022111</v>
      </c>
      <c r="C134" s="8" t="s">
        <v>151</v>
      </c>
      <c r="D134" s="8" t="s">
        <v>82</v>
      </c>
      <c r="E134" s="8" t="str">
        <f>"王欣娜"</f>
        <v>王欣娜</v>
      </c>
      <c r="F134" s="9" t="s">
        <v>156</v>
      </c>
      <c r="G134" s="10">
        <v>92.45</v>
      </c>
      <c r="H134" s="10">
        <v>93.6</v>
      </c>
      <c r="I134" s="10">
        <v>93.14</v>
      </c>
      <c r="J134" s="10">
        <v>76.9</v>
      </c>
      <c r="K134" s="13">
        <f t="shared" si="13"/>
        <v>86.644</v>
      </c>
    </row>
    <row r="135" spans="1:11" s="1" customFormat="1" ht="13.5" customHeight="1">
      <c r="A135" s="7">
        <v>134</v>
      </c>
      <c r="B135" s="8" t="str">
        <f t="shared" si="12"/>
        <v>2022111</v>
      </c>
      <c r="C135" s="8" t="s">
        <v>151</v>
      </c>
      <c r="D135" s="8" t="s">
        <v>82</v>
      </c>
      <c r="E135" s="8" t="str">
        <f>"邵悦"</f>
        <v>邵悦</v>
      </c>
      <c r="F135" s="9" t="s">
        <v>157</v>
      </c>
      <c r="G135" s="10">
        <v>85.8</v>
      </c>
      <c r="H135" s="10">
        <v>95.1</v>
      </c>
      <c r="I135" s="10">
        <v>91.38</v>
      </c>
      <c r="J135" s="10">
        <v>77.76</v>
      </c>
      <c r="K135" s="13">
        <f t="shared" si="13"/>
        <v>85.932</v>
      </c>
    </row>
    <row r="136" spans="1:11" ht="13.5" customHeight="1">
      <c r="A136" s="7">
        <v>135</v>
      </c>
      <c r="B136" s="8" t="str">
        <f t="shared" si="12"/>
        <v>2022111</v>
      </c>
      <c r="C136" s="8" t="s">
        <v>151</v>
      </c>
      <c r="D136" s="8" t="s">
        <v>82</v>
      </c>
      <c r="E136" s="8" t="str">
        <f>"都庆青"</f>
        <v>都庆青</v>
      </c>
      <c r="F136" s="9" t="s">
        <v>158</v>
      </c>
      <c r="G136" s="10">
        <v>87.7</v>
      </c>
      <c r="H136" s="10">
        <v>87.3</v>
      </c>
      <c r="I136" s="10">
        <v>87.46</v>
      </c>
      <c r="J136" s="10">
        <v>82.9</v>
      </c>
      <c r="K136" s="13">
        <f t="shared" si="13"/>
        <v>85.636</v>
      </c>
    </row>
    <row r="137" spans="1:11" ht="13.5" customHeight="1">
      <c r="A137" s="7">
        <v>136</v>
      </c>
      <c r="B137" s="8" t="str">
        <f t="shared" si="12"/>
        <v>2022111</v>
      </c>
      <c r="C137" s="8" t="s">
        <v>151</v>
      </c>
      <c r="D137" s="8" t="s">
        <v>82</v>
      </c>
      <c r="E137" s="8" t="str">
        <f>"李平平"</f>
        <v>李平平</v>
      </c>
      <c r="F137" s="9" t="s">
        <v>159</v>
      </c>
      <c r="G137" s="10">
        <v>83.2</v>
      </c>
      <c r="H137" s="10">
        <v>88.8</v>
      </c>
      <c r="I137" s="10">
        <v>86.56</v>
      </c>
      <c r="J137" s="10">
        <v>83.9</v>
      </c>
      <c r="K137" s="13">
        <f t="shared" si="13"/>
        <v>85.49600000000001</v>
      </c>
    </row>
    <row r="138" spans="1:11" s="1" customFormat="1" ht="13.5" customHeight="1">
      <c r="A138" s="7">
        <v>137</v>
      </c>
      <c r="B138" s="8" t="str">
        <f t="shared" si="12"/>
        <v>2022111</v>
      </c>
      <c r="C138" s="8" t="s">
        <v>151</v>
      </c>
      <c r="D138" s="8" t="s">
        <v>82</v>
      </c>
      <c r="E138" s="8" t="str">
        <f>"陈笑笑"</f>
        <v>陈笑笑</v>
      </c>
      <c r="F138" s="9" t="s">
        <v>160</v>
      </c>
      <c r="G138" s="10">
        <v>82.7</v>
      </c>
      <c r="H138" s="10">
        <v>92.2</v>
      </c>
      <c r="I138" s="10">
        <v>88.4</v>
      </c>
      <c r="J138" s="10">
        <v>80.9</v>
      </c>
      <c r="K138" s="13">
        <f t="shared" si="13"/>
        <v>85.4</v>
      </c>
    </row>
    <row r="139" spans="1:11" ht="13.5" customHeight="1">
      <c r="A139" s="7">
        <v>138</v>
      </c>
      <c r="B139" s="8" t="str">
        <f t="shared" si="12"/>
        <v>2022111</v>
      </c>
      <c r="C139" s="8" t="s">
        <v>151</v>
      </c>
      <c r="D139" s="8" t="s">
        <v>82</v>
      </c>
      <c r="E139" s="8" t="str">
        <f>"李丁惠"</f>
        <v>李丁惠</v>
      </c>
      <c r="F139" s="9" t="s">
        <v>161</v>
      </c>
      <c r="G139" s="10">
        <v>82</v>
      </c>
      <c r="H139" s="10">
        <v>92.8</v>
      </c>
      <c r="I139" s="10">
        <v>88.48</v>
      </c>
      <c r="J139" s="10">
        <v>76.4</v>
      </c>
      <c r="K139" s="13">
        <f t="shared" si="13"/>
        <v>83.648</v>
      </c>
    </row>
    <row r="140" spans="1:11" ht="13.5" customHeight="1">
      <c r="A140" s="7">
        <v>139</v>
      </c>
      <c r="B140" s="8" t="str">
        <f t="shared" si="12"/>
        <v>2022111</v>
      </c>
      <c r="C140" s="8" t="s">
        <v>151</v>
      </c>
      <c r="D140" s="8" t="s">
        <v>82</v>
      </c>
      <c r="E140" s="8" t="str">
        <f>"张平平"</f>
        <v>张平平</v>
      </c>
      <c r="F140" s="9" t="s">
        <v>162</v>
      </c>
      <c r="G140" s="10">
        <v>83.8</v>
      </c>
      <c r="H140" s="10">
        <v>87</v>
      </c>
      <c r="I140" s="10">
        <v>85.72</v>
      </c>
      <c r="J140" s="10">
        <v>79.66</v>
      </c>
      <c r="K140" s="13">
        <f t="shared" si="13"/>
        <v>83.29599999999999</v>
      </c>
    </row>
    <row r="141" spans="1:11" ht="13.5" customHeight="1">
      <c r="A141" s="7">
        <v>140</v>
      </c>
      <c r="B141" s="8" t="str">
        <f t="shared" si="12"/>
        <v>2022111</v>
      </c>
      <c r="C141" s="8" t="s">
        <v>151</v>
      </c>
      <c r="D141" s="8" t="s">
        <v>82</v>
      </c>
      <c r="E141" s="8" t="str">
        <f>"邓丽君"</f>
        <v>邓丽君</v>
      </c>
      <c r="F141" s="9" t="s">
        <v>163</v>
      </c>
      <c r="G141" s="10">
        <v>76.45</v>
      </c>
      <c r="H141" s="10">
        <v>88.8</v>
      </c>
      <c r="I141" s="10">
        <v>83.86</v>
      </c>
      <c r="J141" s="10">
        <v>82.06</v>
      </c>
      <c r="K141" s="13">
        <f t="shared" si="13"/>
        <v>83.14</v>
      </c>
    </row>
    <row r="142" spans="1:11" ht="13.5" customHeight="1">
      <c r="A142" s="7">
        <v>141</v>
      </c>
      <c r="B142" s="8" t="str">
        <f t="shared" si="12"/>
        <v>2022111</v>
      </c>
      <c r="C142" s="8" t="s">
        <v>151</v>
      </c>
      <c r="D142" s="8" t="s">
        <v>82</v>
      </c>
      <c r="E142" s="8" t="str">
        <f>"过艳莉"</f>
        <v>过艳莉</v>
      </c>
      <c r="F142" s="9" t="s">
        <v>164</v>
      </c>
      <c r="G142" s="10">
        <v>85.85</v>
      </c>
      <c r="H142" s="10">
        <v>90</v>
      </c>
      <c r="I142" s="10">
        <v>88.34</v>
      </c>
      <c r="J142" s="10">
        <v>71.2</v>
      </c>
      <c r="K142" s="13">
        <f t="shared" si="13"/>
        <v>81.48400000000001</v>
      </c>
    </row>
    <row r="143" spans="1:11" ht="13.5" customHeight="1">
      <c r="A143" s="7">
        <v>142</v>
      </c>
      <c r="B143" s="8" t="str">
        <f t="shared" si="12"/>
        <v>2022111</v>
      </c>
      <c r="C143" s="8" t="s">
        <v>151</v>
      </c>
      <c r="D143" s="8" t="s">
        <v>82</v>
      </c>
      <c r="E143" s="8" t="str">
        <f>"韩同玲"</f>
        <v>韩同玲</v>
      </c>
      <c r="F143" s="9" t="s">
        <v>165</v>
      </c>
      <c r="G143" s="10">
        <v>74.6</v>
      </c>
      <c r="H143" s="10">
        <v>77.3</v>
      </c>
      <c r="I143" s="10">
        <v>76.22</v>
      </c>
      <c r="J143" s="10">
        <v>86.46</v>
      </c>
      <c r="K143" s="13">
        <f t="shared" si="13"/>
        <v>80.316</v>
      </c>
    </row>
    <row r="144" spans="1:11" ht="13.5" customHeight="1">
      <c r="A144" s="7">
        <v>143</v>
      </c>
      <c r="B144" s="8" t="str">
        <f aca="true" t="shared" si="14" ref="B144:B156">"2022112"</f>
        <v>2022112</v>
      </c>
      <c r="C144" s="8" t="s">
        <v>166</v>
      </c>
      <c r="D144" s="8" t="s">
        <v>82</v>
      </c>
      <c r="E144" s="8" t="str">
        <f>"王盼盼"</f>
        <v>王盼盼</v>
      </c>
      <c r="F144" s="9" t="s">
        <v>167</v>
      </c>
      <c r="G144" s="10">
        <v>102.1</v>
      </c>
      <c r="H144" s="10">
        <v>103.2</v>
      </c>
      <c r="I144" s="10">
        <v>102.76</v>
      </c>
      <c r="J144" s="10">
        <v>83.17</v>
      </c>
      <c r="K144" s="13">
        <f t="shared" si="13"/>
        <v>94.924</v>
      </c>
    </row>
    <row r="145" spans="1:11" ht="13.5" customHeight="1">
      <c r="A145" s="7">
        <v>144</v>
      </c>
      <c r="B145" s="8" t="str">
        <f t="shared" si="14"/>
        <v>2022112</v>
      </c>
      <c r="C145" s="8" t="s">
        <v>166</v>
      </c>
      <c r="D145" s="8" t="s">
        <v>82</v>
      </c>
      <c r="E145" s="8" t="str">
        <f>"李芮芮"</f>
        <v>李芮芮</v>
      </c>
      <c r="F145" s="9" t="s">
        <v>168</v>
      </c>
      <c r="G145" s="10">
        <v>85.9</v>
      </c>
      <c r="H145" s="10">
        <v>101.5</v>
      </c>
      <c r="I145" s="10">
        <v>95.26</v>
      </c>
      <c r="J145" s="10">
        <v>81.81</v>
      </c>
      <c r="K145" s="13">
        <f t="shared" si="13"/>
        <v>89.88</v>
      </c>
    </row>
    <row r="146" spans="1:11" ht="13.5" customHeight="1">
      <c r="A146" s="7">
        <v>145</v>
      </c>
      <c r="B146" s="8" t="str">
        <f t="shared" si="14"/>
        <v>2022112</v>
      </c>
      <c r="C146" s="8" t="s">
        <v>166</v>
      </c>
      <c r="D146" s="8" t="s">
        <v>82</v>
      </c>
      <c r="E146" s="8" t="str">
        <f>"李靖雯"</f>
        <v>李靖雯</v>
      </c>
      <c r="F146" s="9" t="s">
        <v>169</v>
      </c>
      <c r="G146" s="10">
        <v>89.85</v>
      </c>
      <c r="H146" s="10">
        <v>93.4</v>
      </c>
      <c r="I146" s="10">
        <v>91.97999999999999</v>
      </c>
      <c r="J146" s="10">
        <v>85.76</v>
      </c>
      <c r="K146" s="13">
        <f t="shared" si="13"/>
        <v>89.49199999999999</v>
      </c>
    </row>
    <row r="147" spans="1:11" ht="13.5" customHeight="1">
      <c r="A147" s="7">
        <v>146</v>
      </c>
      <c r="B147" s="8" t="str">
        <f t="shared" si="14"/>
        <v>2022112</v>
      </c>
      <c r="C147" s="8" t="s">
        <v>166</v>
      </c>
      <c r="D147" s="8" t="s">
        <v>82</v>
      </c>
      <c r="E147" s="8" t="str">
        <f>"李舒琪"</f>
        <v>李舒琪</v>
      </c>
      <c r="F147" s="9" t="s">
        <v>170</v>
      </c>
      <c r="G147" s="10">
        <v>89.45</v>
      </c>
      <c r="H147" s="10">
        <v>97.3</v>
      </c>
      <c r="I147" s="10">
        <v>94.16</v>
      </c>
      <c r="J147" s="10">
        <v>80.09</v>
      </c>
      <c r="K147" s="13">
        <f t="shared" si="13"/>
        <v>88.532</v>
      </c>
    </row>
    <row r="148" spans="1:11" ht="13.5" customHeight="1">
      <c r="A148" s="7">
        <v>147</v>
      </c>
      <c r="B148" s="8" t="str">
        <f t="shared" si="14"/>
        <v>2022112</v>
      </c>
      <c r="C148" s="8" t="s">
        <v>166</v>
      </c>
      <c r="D148" s="8" t="s">
        <v>82</v>
      </c>
      <c r="E148" s="8" t="str">
        <f>"赵旭"</f>
        <v>赵旭</v>
      </c>
      <c r="F148" s="9" t="s">
        <v>171</v>
      </c>
      <c r="G148" s="10">
        <v>90.75</v>
      </c>
      <c r="H148" s="10">
        <v>91.8</v>
      </c>
      <c r="I148" s="10">
        <v>91.38</v>
      </c>
      <c r="J148" s="10">
        <v>82.22</v>
      </c>
      <c r="K148" s="13">
        <f t="shared" si="13"/>
        <v>87.716</v>
      </c>
    </row>
    <row r="149" spans="1:11" ht="13.5" customHeight="1">
      <c r="A149" s="7">
        <v>148</v>
      </c>
      <c r="B149" s="8" t="str">
        <f t="shared" si="14"/>
        <v>2022112</v>
      </c>
      <c r="C149" s="8" t="s">
        <v>166</v>
      </c>
      <c r="D149" s="8" t="s">
        <v>82</v>
      </c>
      <c r="E149" s="8" t="str">
        <f>"马瑞瑞"</f>
        <v>马瑞瑞</v>
      </c>
      <c r="F149" s="9" t="s">
        <v>172</v>
      </c>
      <c r="G149" s="10">
        <v>81.35</v>
      </c>
      <c r="H149" s="10">
        <v>91.3</v>
      </c>
      <c r="I149" s="10">
        <v>87.32</v>
      </c>
      <c r="J149" s="10">
        <v>83.64</v>
      </c>
      <c r="K149" s="13">
        <f t="shared" si="13"/>
        <v>85.848</v>
      </c>
    </row>
    <row r="150" spans="1:11" ht="13.5" customHeight="1">
      <c r="A150" s="7">
        <v>149</v>
      </c>
      <c r="B150" s="8" t="str">
        <f t="shared" si="14"/>
        <v>2022112</v>
      </c>
      <c r="C150" s="8" t="s">
        <v>166</v>
      </c>
      <c r="D150" s="8" t="s">
        <v>82</v>
      </c>
      <c r="E150" s="8" t="str">
        <f>"沈静"</f>
        <v>沈静</v>
      </c>
      <c r="F150" s="9" t="s">
        <v>173</v>
      </c>
      <c r="G150" s="10">
        <v>82.15</v>
      </c>
      <c r="H150" s="10">
        <v>88.4</v>
      </c>
      <c r="I150" s="10">
        <v>85.9</v>
      </c>
      <c r="J150" s="10">
        <v>84.72</v>
      </c>
      <c r="K150" s="13">
        <f t="shared" si="13"/>
        <v>85.428</v>
      </c>
    </row>
    <row r="151" spans="1:11" ht="13.5" customHeight="1">
      <c r="A151" s="7">
        <v>150</v>
      </c>
      <c r="B151" s="8" t="str">
        <f t="shared" si="14"/>
        <v>2022112</v>
      </c>
      <c r="C151" s="8" t="s">
        <v>166</v>
      </c>
      <c r="D151" s="8" t="s">
        <v>82</v>
      </c>
      <c r="E151" s="8" t="str">
        <f>"薛琴"</f>
        <v>薛琴</v>
      </c>
      <c r="F151" s="9" t="s">
        <v>174</v>
      </c>
      <c r="G151" s="10">
        <v>81.2</v>
      </c>
      <c r="H151" s="10">
        <v>84.6</v>
      </c>
      <c r="I151" s="10">
        <v>83.24</v>
      </c>
      <c r="J151" s="10">
        <v>85.56</v>
      </c>
      <c r="K151" s="13">
        <f t="shared" si="13"/>
        <v>84.168</v>
      </c>
    </row>
    <row r="152" spans="1:11" ht="13.5" customHeight="1">
      <c r="A152" s="7">
        <v>151</v>
      </c>
      <c r="B152" s="8" t="str">
        <f t="shared" si="14"/>
        <v>2022112</v>
      </c>
      <c r="C152" s="8" t="s">
        <v>166</v>
      </c>
      <c r="D152" s="8" t="s">
        <v>82</v>
      </c>
      <c r="E152" s="8" t="str">
        <f>"史晴晴"</f>
        <v>史晴晴</v>
      </c>
      <c r="F152" s="9" t="s">
        <v>175</v>
      </c>
      <c r="G152" s="10">
        <v>79.7</v>
      </c>
      <c r="H152" s="10">
        <v>83.7</v>
      </c>
      <c r="I152" s="10">
        <v>82.1</v>
      </c>
      <c r="J152" s="10">
        <v>86.92</v>
      </c>
      <c r="K152" s="13">
        <f t="shared" si="13"/>
        <v>84.02799999999999</v>
      </c>
    </row>
    <row r="153" spans="1:11" ht="13.5" customHeight="1">
      <c r="A153" s="7">
        <v>152</v>
      </c>
      <c r="B153" s="8" t="str">
        <f t="shared" si="14"/>
        <v>2022112</v>
      </c>
      <c r="C153" s="8" t="s">
        <v>166</v>
      </c>
      <c r="D153" s="8" t="s">
        <v>82</v>
      </c>
      <c r="E153" s="8" t="str">
        <f>"李翠翠"</f>
        <v>李翠翠</v>
      </c>
      <c r="F153" s="9" t="s">
        <v>176</v>
      </c>
      <c r="G153" s="10">
        <v>90.5</v>
      </c>
      <c r="H153" s="10">
        <v>92.7</v>
      </c>
      <c r="I153" s="10">
        <v>91.82</v>
      </c>
      <c r="J153" s="10">
        <v>71.92</v>
      </c>
      <c r="K153" s="13">
        <f t="shared" si="13"/>
        <v>83.85999999999999</v>
      </c>
    </row>
    <row r="154" spans="1:11" ht="13.5" customHeight="1">
      <c r="A154" s="7">
        <v>153</v>
      </c>
      <c r="B154" s="8" t="str">
        <f t="shared" si="14"/>
        <v>2022112</v>
      </c>
      <c r="C154" s="8" t="s">
        <v>166</v>
      </c>
      <c r="D154" s="8" t="s">
        <v>82</v>
      </c>
      <c r="E154" s="8" t="str">
        <f>"王晴晴"</f>
        <v>王晴晴</v>
      </c>
      <c r="F154" s="9" t="s">
        <v>177</v>
      </c>
      <c r="G154" s="10">
        <v>88.65</v>
      </c>
      <c r="H154" s="10">
        <v>81.7</v>
      </c>
      <c r="I154" s="10">
        <v>84.48</v>
      </c>
      <c r="J154" s="10">
        <v>82.64</v>
      </c>
      <c r="K154" s="13">
        <f t="shared" si="13"/>
        <v>83.744</v>
      </c>
    </row>
    <row r="155" spans="1:11" ht="13.5" customHeight="1">
      <c r="A155" s="7">
        <v>154</v>
      </c>
      <c r="B155" s="8" t="str">
        <f t="shared" si="14"/>
        <v>2022112</v>
      </c>
      <c r="C155" s="8" t="s">
        <v>166</v>
      </c>
      <c r="D155" s="8" t="s">
        <v>82</v>
      </c>
      <c r="E155" s="8" t="str">
        <f>"张治林"</f>
        <v>张治林</v>
      </c>
      <c r="F155" s="9" t="s">
        <v>178</v>
      </c>
      <c r="G155" s="10">
        <v>78.7</v>
      </c>
      <c r="H155" s="10">
        <v>86.4</v>
      </c>
      <c r="I155" s="10">
        <v>83.32</v>
      </c>
      <c r="J155" s="10">
        <v>79.11</v>
      </c>
      <c r="K155" s="13">
        <f t="shared" si="13"/>
        <v>81.636</v>
      </c>
    </row>
    <row r="156" spans="1:11" ht="13.5" customHeight="1">
      <c r="A156" s="7">
        <v>155</v>
      </c>
      <c r="B156" s="8" t="str">
        <f t="shared" si="14"/>
        <v>2022112</v>
      </c>
      <c r="C156" s="8" t="s">
        <v>166</v>
      </c>
      <c r="D156" s="8" t="s">
        <v>82</v>
      </c>
      <c r="E156" s="8" t="str">
        <f>"杨珍"</f>
        <v>杨珍</v>
      </c>
      <c r="F156" s="9" t="s">
        <v>179</v>
      </c>
      <c r="G156" s="10">
        <v>78.1</v>
      </c>
      <c r="H156" s="10">
        <v>87.8</v>
      </c>
      <c r="I156" s="10">
        <v>83.92</v>
      </c>
      <c r="J156" s="10">
        <v>75.94</v>
      </c>
      <c r="K156" s="13">
        <f t="shared" si="13"/>
        <v>80.728</v>
      </c>
    </row>
    <row r="157" spans="1:11" ht="13.5" customHeight="1">
      <c r="A157" s="7">
        <v>156</v>
      </c>
      <c r="B157" s="8" t="str">
        <f aca="true" t="shared" si="15" ref="B157:B169">"2022113"</f>
        <v>2022113</v>
      </c>
      <c r="C157" s="8" t="s">
        <v>180</v>
      </c>
      <c r="D157" s="8" t="s">
        <v>82</v>
      </c>
      <c r="E157" s="8" t="str">
        <f>"冯洁"</f>
        <v>冯洁</v>
      </c>
      <c r="F157" s="9" t="s">
        <v>181</v>
      </c>
      <c r="G157" s="10">
        <v>96.4</v>
      </c>
      <c r="H157" s="10">
        <v>101.4</v>
      </c>
      <c r="I157" s="10">
        <v>99.4</v>
      </c>
      <c r="J157" s="10">
        <v>84.8</v>
      </c>
      <c r="K157" s="13">
        <f t="shared" si="13"/>
        <v>93.56</v>
      </c>
    </row>
    <row r="158" spans="1:11" ht="13.5" customHeight="1">
      <c r="A158" s="7">
        <v>157</v>
      </c>
      <c r="B158" s="8" t="str">
        <f t="shared" si="15"/>
        <v>2022113</v>
      </c>
      <c r="C158" s="8" t="s">
        <v>180</v>
      </c>
      <c r="D158" s="8" t="s">
        <v>82</v>
      </c>
      <c r="E158" s="8" t="str">
        <f>"程梦晨"</f>
        <v>程梦晨</v>
      </c>
      <c r="F158" s="9" t="s">
        <v>182</v>
      </c>
      <c r="G158" s="10">
        <v>87.35</v>
      </c>
      <c r="H158" s="10">
        <v>102.3</v>
      </c>
      <c r="I158" s="10">
        <v>96.32</v>
      </c>
      <c r="J158" s="10">
        <v>79.9</v>
      </c>
      <c r="K158" s="13">
        <f t="shared" si="13"/>
        <v>89.752</v>
      </c>
    </row>
    <row r="159" spans="1:11" ht="13.5" customHeight="1">
      <c r="A159" s="7">
        <v>158</v>
      </c>
      <c r="B159" s="8" t="str">
        <f t="shared" si="15"/>
        <v>2022113</v>
      </c>
      <c r="C159" s="8" t="s">
        <v>180</v>
      </c>
      <c r="D159" s="8" t="s">
        <v>82</v>
      </c>
      <c r="E159" s="8" t="str">
        <f>"刘成琳"</f>
        <v>刘成琳</v>
      </c>
      <c r="F159" s="9" t="s">
        <v>183</v>
      </c>
      <c r="G159" s="10">
        <v>96.4</v>
      </c>
      <c r="H159" s="10">
        <v>96.3</v>
      </c>
      <c r="I159" s="10">
        <v>96.34</v>
      </c>
      <c r="J159" s="10">
        <v>79.6</v>
      </c>
      <c r="K159" s="13">
        <f t="shared" si="13"/>
        <v>89.644</v>
      </c>
    </row>
    <row r="160" spans="1:11" ht="13.5" customHeight="1">
      <c r="A160" s="7">
        <v>159</v>
      </c>
      <c r="B160" s="8" t="str">
        <f t="shared" si="15"/>
        <v>2022113</v>
      </c>
      <c r="C160" s="8" t="s">
        <v>180</v>
      </c>
      <c r="D160" s="8" t="s">
        <v>82</v>
      </c>
      <c r="E160" s="8" t="str">
        <f>"张晴"</f>
        <v>张晴</v>
      </c>
      <c r="F160" s="9" t="s">
        <v>184</v>
      </c>
      <c r="G160" s="10">
        <v>81.45</v>
      </c>
      <c r="H160" s="10">
        <v>96.9</v>
      </c>
      <c r="I160" s="10">
        <v>90.72</v>
      </c>
      <c r="J160" s="10">
        <v>84.8</v>
      </c>
      <c r="K160" s="13">
        <f t="shared" si="13"/>
        <v>88.352</v>
      </c>
    </row>
    <row r="161" spans="1:11" ht="13.5" customHeight="1">
      <c r="A161" s="7">
        <v>160</v>
      </c>
      <c r="B161" s="8" t="str">
        <f t="shared" si="15"/>
        <v>2022113</v>
      </c>
      <c r="C161" s="8" t="s">
        <v>180</v>
      </c>
      <c r="D161" s="8" t="s">
        <v>82</v>
      </c>
      <c r="E161" s="8" t="str">
        <f>"秦真真"</f>
        <v>秦真真</v>
      </c>
      <c r="F161" s="9" t="s">
        <v>185</v>
      </c>
      <c r="G161" s="10">
        <v>97.55</v>
      </c>
      <c r="H161" s="10">
        <v>95.7</v>
      </c>
      <c r="I161" s="10">
        <v>96.44</v>
      </c>
      <c r="J161" s="10">
        <v>72</v>
      </c>
      <c r="K161" s="13">
        <f t="shared" si="13"/>
        <v>86.664</v>
      </c>
    </row>
    <row r="162" spans="1:11" ht="13.5" customHeight="1">
      <c r="A162" s="7">
        <v>161</v>
      </c>
      <c r="B162" s="8" t="str">
        <f t="shared" si="15"/>
        <v>2022113</v>
      </c>
      <c r="C162" s="8" t="s">
        <v>180</v>
      </c>
      <c r="D162" s="8" t="s">
        <v>82</v>
      </c>
      <c r="E162" s="8" t="str">
        <f>"王亚玲"</f>
        <v>王亚玲</v>
      </c>
      <c r="F162" s="9" t="s">
        <v>186</v>
      </c>
      <c r="G162" s="10">
        <v>85.65</v>
      </c>
      <c r="H162" s="10">
        <v>92.6</v>
      </c>
      <c r="I162" s="10">
        <v>89.82</v>
      </c>
      <c r="J162" s="10">
        <v>81.3</v>
      </c>
      <c r="K162" s="13">
        <f t="shared" si="13"/>
        <v>86.412</v>
      </c>
    </row>
    <row r="163" spans="1:11" ht="13.5" customHeight="1">
      <c r="A163" s="7">
        <v>162</v>
      </c>
      <c r="B163" s="8" t="str">
        <f t="shared" si="15"/>
        <v>2022113</v>
      </c>
      <c r="C163" s="8" t="s">
        <v>180</v>
      </c>
      <c r="D163" s="8" t="s">
        <v>82</v>
      </c>
      <c r="E163" s="8" t="str">
        <f>"张思雨"</f>
        <v>张思雨</v>
      </c>
      <c r="F163" s="9" t="s">
        <v>187</v>
      </c>
      <c r="G163" s="10">
        <v>94.6</v>
      </c>
      <c r="H163" s="10">
        <v>91.3</v>
      </c>
      <c r="I163" s="10">
        <v>92.61999999999999</v>
      </c>
      <c r="J163" s="10">
        <v>75.7</v>
      </c>
      <c r="K163" s="13">
        <f t="shared" si="13"/>
        <v>85.852</v>
      </c>
    </row>
    <row r="164" spans="1:11" ht="13.5" customHeight="1">
      <c r="A164" s="7">
        <v>163</v>
      </c>
      <c r="B164" s="8" t="str">
        <f t="shared" si="15"/>
        <v>2022113</v>
      </c>
      <c r="C164" s="8" t="s">
        <v>180</v>
      </c>
      <c r="D164" s="8" t="s">
        <v>82</v>
      </c>
      <c r="E164" s="8" t="str">
        <f>"邢倩倩"</f>
        <v>邢倩倩</v>
      </c>
      <c r="F164" s="9" t="s">
        <v>188</v>
      </c>
      <c r="G164" s="10">
        <v>85</v>
      </c>
      <c r="H164" s="10">
        <v>91.2</v>
      </c>
      <c r="I164" s="10">
        <v>88.72</v>
      </c>
      <c r="J164" s="10">
        <v>79.3</v>
      </c>
      <c r="K164" s="13">
        <f t="shared" si="13"/>
        <v>84.952</v>
      </c>
    </row>
    <row r="165" spans="1:11" ht="13.5" customHeight="1">
      <c r="A165" s="7">
        <v>164</v>
      </c>
      <c r="B165" s="8" t="str">
        <f t="shared" si="15"/>
        <v>2022113</v>
      </c>
      <c r="C165" s="8" t="s">
        <v>180</v>
      </c>
      <c r="D165" s="8" t="s">
        <v>82</v>
      </c>
      <c r="E165" s="8" t="str">
        <f>"李中华"</f>
        <v>李中华</v>
      </c>
      <c r="F165" s="9" t="s">
        <v>189</v>
      </c>
      <c r="G165" s="10">
        <v>95.7</v>
      </c>
      <c r="H165" s="10">
        <v>90.6</v>
      </c>
      <c r="I165" s="10">
        <v>92.63999999999999</v>
      </c>
      <c r="J165" s="10">
        <v>73.3</v>
      </c>
      <c r="K165" s="13">
        <f t="shared" si="13"/>
        <v>84.904</v>
      </c>
    </row>
    <row r="166" spans="1:11" ht="13.5" customHeight="1">
      <c r="A166" s="7">
        <v>165</v>
      </c>
      <c r="B166" s="8" t="str">
        <f t="shared" si="15"/>
        <v>2022113</v>
      </c>
      <c r="C166" s="8" t="s">
        <v>180</v>
      </c>
      <c r="D166" s="8" t="s">
        <v>82</v>
      </c>
      <c r="E166" s="8" t="str">
        <f>"李佳美"</f>
        <v>李佳美</v>
      </c>
      <c r="F166" s="9" t="s">
        <v>190</v>
      </c>
      <c r="G166" s="10">
        <v>76.25</v>
      </c>
      <c r="H166" s="10">
        <v>90.9</v>
      </c>
      <c r="I166" s="10">
        <v>85.04</v>
      </c>
      <c r="J166" s="10">
        <v>80.7</v>
      </c>
      <c r="K166" s="13">
        <f t="shared" si="13"/>
        <v>83.304</v>
      </c>
    </row>
    <row r="167" spans="1:11" ht="13.5" customHeight="1">
      <c r="A167" s="7">
        <v>166</v>
      </c>
      <c r="B167" s="8" t="str">
        <f t="shared" si="15"/>
        <v>2022113</v>
      </c>
      <c r="C167" s="8" t="s">
        <v>180</v>
      </c>
      <c r="D167" s="8" t="s">
        <v>82</v>
      </c>
      <c r="E167" s="8" t="str">
        <f>"杨梦莉"</f>
        <v>杨梦莉</v>
      </c>
      <c r="F167" s="9" t="s">
        <v>191</v>
      </c>
      <c r="G167" s="10">
        <v>82.35</v>
      </c>
      <c r="H167" s="10">
        <v>87.6</v>
      </c>
      <c r="I167" s="10">
        <v>85.5</v>
      </c>
      <c r="J167" s="10">
        <v>79.8</v>
      </c>
      <c r="K167" s="13">
        <f t="shared" si="13"/>
        <v>83.22</v>
      </c>
    </row>
    <row r="168" spans="1:11" ht="13.5" customHeight="1">
      <c r="A168" s="7">
        <v>167</v>
      </c>
      <c r="B168" s="8" t="str">
        <f t="shared" si="15"/>
        <v>2022113</v>
      </c>
      <c r="C168" s="8" t="s">
        <v>180</v>
      </c>
      <c r="D168" s="8" t="s">
        <v>82</v>
      </c>
      <c r="E168" s="8" t="str">
        <f>"张靖宇"</f>
        <v>张靖宇</v>
      </c>
      <c r="F168" s="9" t="s">
        <v>192</v>
      </c>
      <c r="G168" s="10">
        <v>85.1</v>
      </c>
      <c r="H168" s="10">
        <v>85.9</v>
      </c>
      <c r="I168" s="10">
        <v>85.58</v>
      </c>
      <c r="J168" s="10">
        <v>79.5</v>
      </c>
      <c r="K168" s="13">
        <f t="shared" si="13"/>
        <v>83.148</v>
      </c>
    </row>
    <row r="169" spans="1:11" ht="13.5" customHeight="1">
      <c r="A169" s="7">
        <v>168</v>
      </c>
      <c r="B169" s="8" t="str">
        <f t="shared" si="15"/>
        <v>2022113</v>
      </c>
      <c r="C169" s="8" t="s">
        <v>180</v>
      </c>
      <c r="D169" s="8" t="s">
        <v>82</v>
      </c>
      <c r="E169" s="8" t="str">
        <f>"董园园"</f>
        <v>董园园</v>
      </c>
      <c r="F169" s="9" t="s">
        <v>193</v>
      </c>
      <c r="G169" s="10">
        <v>81.55</v>
      </c>
      <c r="H169" s="10">
        <v>91.7</v>
      </c>
      <c r="I169" s="10">
        <v>87.64</v>
      </c>
      <c r="J169" s="10">
        <v>74.2</v>
      </c>
      <c r="K169" s="13">
        <f t="shared" si="13"/>
        <v>82.264</v>
      </c>
    </row>
    <row r="170" spans="1:11" ht="13.5" customHeight="1">
      <c r="A170" s="7">
        <v>169</v>
      </c>
      <c r="B170" s="8" t="str">
        <f aca="true" t="shared" si="16" ref="B170:B180">"2022114"</f>
        <v>2022114</v>
      </c>
      <c r="C170" s="8" t="s">
        <v>194</v>
      </c>
      <c r="D170" s="8" t="s">
        <v>82</v>
      </c>
      <c r="E170" s="8" t="str">
        <f>"夏婷婷"</f>
        <v>夏婷婷</v>
      </c>
      <c r="F170" s="9" t="s">
        <v>195</v>
      </c>
      <c r="G170" s="10">
        <v>92.9</v>
      </c>
      <c r="H170" s="10">
        <v>108.8</v>
      </c>
      <c r="I170" s="10">
        <v>102.44</v>
      </c>
      <c r="J170" s="10">
        <v>89.1</v>
      </c>
      <c r="K170" s="13">
        <f t="shared" si="13"/>
        <v>97.104</v>
      </c>
    </row>
    <row r="171" spans="1:11" ht="13.5" customHeight="1">
      <c r="A171" s="7">
        <v>170</v>
      </c>
      <c r="B171" s="8" t="str">
        <f t="shared" si="16"/>
        <v>2022114</v>
      </c>
      <c r="C171" s="8" t="s">
        <v>194</v>
      </c>
      <c r="D171" s="8" t="s">
        <v>82</v>
      </c>
      <c r="E171" s="8" t="str">
        <f>"汝新茹"</f>
        <v>汝新茹</v>
      </c>
      <c r="F171" s="9" t="s">
        <v>196</v>
      </c>
      <c r="G171" s="10">
        <v>98.2</v>
      </c>
      <c r="H171" s="10">
        <v>108.2</v>
      </c>
      <c r="I171" s="10">
        <v>104.2</v>
      </c>
      <c r="J171" s="10">
        <v>85.5</v>
      </c>
      <c r="K171" s="13">
        <f t="shared" si="13"/>
        <v>96.72</v>
      </c>
    </row>
    <row r="172" spans="1:11" ht="13.5" customHeight="1">
      <c r="A172" s="7">
        <v>171</v>
      </c>
      <c r="B172" s="8" t="str">
        <f t="shared" si="16"/>
        <v>2022114</v>
      </c>
      <c r="C172" s="8" t="s">
        <v>194</v>
      </c>
      <c r="D172" s="8" t="s">
        <v>82</v>
      </c>
      <c r="E172" s="8" t="str">
        <f>"孙克玉"</f>
        <v>孙克玉</v>
      </c>
      <c r="F172" s="9" t="s">
        <v>197</v>
      </c>
      <c r="G172" s="10">
        <v>96.5</v>
      </c>
      <c r="H172" s="10">
        <v>98.8</v>
      </c>
      <c r="I172" s="10">
        <v>97.88</v>
      </c>
      <c r="J172" s="10">
        <v>87.1</v>
      </c>
      <c r="K172" s="13">
        <f t="shared" si="13"/>
        <v>93.56799999999998</v>
      </c>
    </row>
    <row r="173" spans="1:11" ht="13.5" customHeight="1">
      <c r="A173" s="7">
        <v>172</v>
      </c>
      <c r="B173" s="8" t="str">
        <f t="shared" si="16"/>
        <v>2022114</v>
      </c>
      <c r="C173" s="8" t="s">
        <v>194</v>
      </c>
      <c r="D173" s="8" t="s">
        <v>82</v>
      </c>
      <c r="E173" s="8" t="str">
        <f>"冯梦琦"</f>
        <v>冯梦琦</v>
      </c>
      <c r="F173" s="9" t="s">
        <v>198</v>
      </c>
      <c r="G173" s="10">
        <v>84.05</v>
      </c>
      <c r="H173" s="10">
        <v>94.3</v>
      </c>
      <c r="I173" s="10">
        <v>90.19999999999999</v>
      </c>
      <c r="J173" s="10">
        <v>86.8</v>
      </c>
      <c r="K173" s="13">
        <f t="shared" si="13"/>
        <v>88.83999999999999</v>
      </c>
    </row>
    <row r="174" spans="1:11" ht="13.5" customHeight="1">
      <c r="A174" s="7">
        <v>173</v>
      </c>
      <c r="B174" s="8" t="str">
        <f t="shared" si="16"/>
        <v>2022114</v>
      </c>
      <c r="C174" s="8" t="s">
        <v>194</v>
      </c>
      <c r="D174" s="8" t="s">
        <v>82</v>
      </c>
      <c r="E174" s="8" t="str">
        <f>"刘海迪"</f>
        <v>刘海迪</v>
      </c>
      <c r="F174" s="9" t="s">
        <v>199</v>
      </c>
      <c r="G174" s="10">
        <v>91.25</v>
      </c>
      <c r="H174" s="10">
        <v>96.4</v>
      </c>
      <c r="I174" s="10">
        <v>94.34</v>
      </c>
      <c r="J174" s="10">
        <v>77.2</v>
      </c>
      <c r="K174" s="13">
        <f t="shared" si="13"/>
        <v>87.48400000000001</v>
      </c>
    </row>
    <row r="175" spans="1:11" ht="13.5" customHeight="1">
      <c r="A175" s="7">
        <v>174</v>
      </c>
      <c r="B175" s="8" t="str">
        <f t="shared" si="16"/>
        <v>2022114</v>
      </c>
      <c r="C175" s="8" t="s">
        <v>194</v>
      </c>
      <c r="D175" s="8" t="s">
        <v>82</v>
      </c>
      <c r="E175" s="8" t="str">
        <f>"赵娜娜"</f>
        <v>赵娜娜</v>
      </c>
      <c r="F175" s="9" t="s">
        <v>200</v>
      </c>
      <c r="G175" s="10">
        <v>86.5</v>
      </c>
      <c r="H175" s="10">
        <v>92.9</v>
      </c>
      <c r="I175" s="10">
        <v>90.34</v>
      </c>
      <c r="J175" s="10">
        <v>81.4</v>
      </c>
      <c r="K175" s="13">
        <f t="shared" si="13"/>
        <v>86.76400000000001</v>
      </c>
    </row>
    <row r="176" spans="1:11" ht="13.5" customHeight="1">
      <c r="A176" s="7">
        <v>175</v>
      </c>
      <c r="B176" s="8" t="str">
        <f t="shared" si="16"/>
        <v>2022114</v>
      </c>
      <c r="C176" s="8" t="s">
        <v>194</v>
      </c>
      <c r="D176" s="8" t="s">
        <v>82</v>
      </c>
      <c r="E176" s="8" t="str">
        <f>"毛皎皎"</f>
        <v>毛皎皎</v>
      </c>
      <c r="F176" s="9" t="s">
        <v>201</v>
      </c>
      <c r="G176" s="10">
        <v>78.7</v>
      </c>
      <c r="H176" s="10">
        <v>100.4</v>
      </c>
      <c r="I176" s="10">
        <v>91.72</v>
      </c>
      <c r="J176" s="10">
        <v>77</v>
      </c>
      <c r="K176" s="13">
        <f t="shared" si="13"/>
        <v>85.832</v>
      </c>
    </row>
    <row r="177" spans="1:11" ht="14.25">
      <c r="A177" s="7">
        <v>176</v>
      </c>
      <c r="B177" s="8" t="str">
        <f t="shared" si="16"/>
        <v>2022114</v>
      </c>
      <c r="C177" s="8" t="s">
        <v>194</v>
      </c>
      <c r="D177" s="8" t="s">
        <v>82</v>
      </c>
      <c r="E177" s="8" t="str">
        <f>"郑玲玲"</f>
        <v>郑玲玲</v>
      </c>
      <c r="F177" s="9" t="s">
        <v>202</v>
      </c>
      <c r="G177" s="10">
        <v>87</v>
      </c>
      <c r="H177" s="10">
        <v>91.8</v>
      </c>
      <c r="I177" s="10">
        <v>89.88</v>
      </c>
      <c r="J177" s="10">
        <v>75.8</v>
      </c>
      <c r="K177" s="13">
        <f t="shared" si="13"/>
        <v>84.24799999999999</v>
      </c>
    </row>
    <row r="178" spans="1:11" ht="14.25">
      <c r="A178" s="7">
        <v>177</v>
      </c>
      <c r="B178" s="8" t="str">
        <f t="shared" si="16"/>
        <v>2022114</v>
      </c>
      <c r="C178" s="8" t="s">
        <v>194</v>
      </c>
      <c r="D178" s="8" t="s">
        <v>82</v>
      </c>
      <c r="E178" s="8" t="str">
        <f>"张莉"</f>
        <v>张莉</v>
      </c>
      <c r="F178" s="9" t="s">
        <v>203</v>
      </c>
      <c r="G178" s="10">
        <v>79.25</v>
      </c>
      <c r="H178" s="10">
        <v>86.5</v>
      </c>
      <c r="I178" s="10">
        <v>83.6</v>
      </c>
      <c r="J178" s="10">
        <v>79.4</v>
      </c>
      <c r="K178" s="13">
        <f t="shared" si="13"/>
        <v>81.92</v>
      </c>
    </row>
    <row r="179" spans="1:11" ht="14.25">
      <c r="A179" s="7">
        <v>178</v>
      </c>
      <c r="B179" s="8" t="str">
        <f t="shared" si="16"/>
        <v>2022114</v>
      </c>
      <c r="C179" s="8" t="s">
        <v>194</v>
      </c>
      <c r="D179" s="8" t="s">
        <v>82</v>
      </c>
      <c r="E179" s="8" t="str">
        <f>"任晓婉"</f>
        <v>任晓婉</v>
      </c>
      <c r="F179" s="9" t="s">
        <v>204</v>
      </c>
      <c r="G179" s="10">
        <v>77.5</v>
      </c>
      <c r="H179" s="10">
        <v>80.6</v>
      </c>
      <c r="I179" s="10">
        <v>79.35999999999999</v>
      </c>
      <c r="J179" s="10">
        <v>79</v>
      </c>
      <c r="K179" s="13">
        <f t="shared" si="13"/>
        <v>79.216</v>
      </c>
    </row>
    <row r="180" spans="1:11" ht="14.25">
      <c r="A180" s="7">
        <v>179</v>
      </c>
      <c r="B180" s="11" t="str">
        <f t="shared" si="16"/>
        <v>2022114</v>
      </c>
      <c r="C180" s="11" t="s">
        <v>194</v>
      </c>
      <c r="D180" s="11" t="s">
        <v>82</v>
      </c>
      <c r="E180" s="11" t="str">
        <f>"王浩晨"</f>
        <v>王浩晨</v>
      </c>
      <c r="F180" s="9" t="s">
        <v>205</v>
      </c>
      <c r="G180" s="12">
        <v>80.4</v>
      </c>
      <c r="H180" s="12">
        <v>86.1</v>
      </c>
      <c r="I180" s="12">
        <v>83.82</v>
      </c>
      <c r="J180" s="12">
        <v>70.6</v>
      </c>
      <c r="K180" s="14">
        <f t="shared" si="13"/>
        <v>78.532</v>
      </c>
    </row>
    <row r="181" spans="1:11" ht="14.25">
      <c r="A181" s="7">
        <v>180</v>
      </c>
      <c r="B181" s="8" t="str">
        <f aca="true" t="shared" si="17" ref="B181:B192">"2022115"</f>
        <v>2022115</v>
      </c>
      <c r="C181" s="8" t="s">
        <v>206</v>
      </c>
      <c r="D181" s="8" t="s">
        <v>82</v>
      </c>
      <c r="E181" s="8" t="str">
        <f>"赵佳慧"</f>
        <v>赵佳慧</v>
      </c>
      <c r="F181" s="9" t="s">
        <v>207</v>
      </c>
      <c r="G181" s="10">
        <v>99.65</v>
      </c>
      <c r="H181" s="10">
        <v>94.9</v>
      </c>
      <c r="I181" s="10">
        <v>96.80000000000001</v>
      </c>
      <c r="J181" s="10">
        <v>86.5</v>
      </c>
      <c r="K181" s="13">
        <f t="shared" si="13"/>
        <v>92.68</v>
      </c>
    </row>
    <row r="182" spans="1:11" ht="14.25">
      <c r="A182" s="7">
        <v>181</v>
      </c>
      <c r="B182" s="8" t="str">
        <f t="shared" si="17"/>
        <v>2022115</v>
      </c>
      <c r="C182" s="8" t="s">
        <v>206</v>
      </c>
      <c r="D182" s="8" t="s">
        <v>82</v>
      </c>
      <c r="E182" s="8" t="str">
        <f>"董洁"</f>
        <v>董洁</v>
      </c>
      <c r="F182" s="9" t="s">
        <v>208</v>
      </c>
      <c r="G182" s="10">
        <v>94.4</v>
      </c>
      <c r="H182" s="10">
        <v>96.5</v>
      </c>
      <c r="I182" s="10">
        <v>95.66</v>
      </c>
      <c r="J182" s="10">
        <v>86.8</v>
      </c>
      <c r="K182" s="13">
        <f t="shared" si="13"/>
        <v>92.11599999999999</v>
      </c>
    </row>
    <row r="183" spans="1:11" ht="14.25">
      <c r="A183" s="7">
        <v>182</v>
      </c>
      <c r="B183" s="8" t="str">
        <f t="shared" si="17"/>
        <v>2022115</v>
      </c>
      <c r="C183" s="8" t="s">
        <v>206</v>
      </c>
      <c r="D183" s="8" t="s">
        <v>82</v>
      </c>
      <c r="E183" s="8" t="str">
        <f>"徐倩倩"</f>
        <v>徐倩倩</v>
      </c>
      <c r="F183" s="9" t="s">
        <v>209</v>
      </c>
      <c r="G183" s="10">
        <v>94</v>
      </c>
      <c r="H183" s="10">
        <v>95.5</v>
      </c>
      <c r="I183" s="10">
        <v>94.9</v>
      </c>
      <c r="J183" s="10">
        <v>80.4</v>
      </c>
      <c r="K183" s="13">
        <f t="shared" si="13"/>
        <v>89.10000000000001</v>
      </c>
    </row>
    <row r="184" spans="1:11" ht="14.25">
      <c r="A184" s="7">
        <v>183</v>
      </c>
      <c r="B184" s="8" t="str">
        <f t="shared" si="17"/>
        <v>2022115</v>
      </c>
      <c r="C184" s="8" t="s">
        <v>206</v>
      </c>
      <c r="D184" s="8" t="s">
        <v>82</v>
      </c>
      <c r="E184" s="8" t="str">
        <f>"林梦蝶"</f>
        <v>林梦蝶</v>
      </c>
      <c r="F184" s="9" t="s">
        <v>210</v>
      </c>
      <c r="G184" s="10">
        <v>85.25</v>
      </c>
      <c r="H184" s="10">
        <v>94.3</v>
      </c>
      <c r="I184" s="10">
        <v>90.68</v>
      </c>
      <c r="J184" s="10">
        <v>82.6</v>
      </c>
      <c r="K184" s="13">
        <f t="shared" si="13"/>
        <v>87.44800000000001</v>
      </c>
    </row>
    <row r="185" spans="1:11" ht="14.25">
      <c r="A185" s="7">
        <v>184</v>
      </c>
      <c r="B185" s="8" t="str">
        <f t="shared" si="17"/>
        <v>2022115</v>
      </c>
      <c r="C185" s="8" t="s">
        <v>206</v>
      </c>
      <c r="D185" s="8" t="s">
        <v>82</v>
      </c>
      <c r="E185" s="8" t="str">
        <f>"张子莹"</f>
        <v>张子莹</v>
      </c>
      <c r="F185" s="9" t="s">
        <v>211</v>
      </c>
      <c r="G185" s="10">
        <v>85.25</v>
      </c>
      <c r="H185" s="10">
        <v>84.6</v>
      </c>
      <c r="I185" s="10">
        <v>84.86</v>
      </c>
      <c r="J185" s="10">
        <v>88.38</v>
      </c>
      <c r="K185" s="13">
        <f t="shared" si="13"/>
        <v>86.268</v>
      </c>
    </row>
    <row r="186" spans="1:11" ht="14.25">
      <c r="A186" s="7">
        <v>185</v>
      </c>
      <c r="B186" s="8" t="str">
        <f t="shared" si="17"/>
        <v>2022115</v>
      </c>
      <c r="C186" s="8" t="s">
        <v>206</v>
      </c>
      <c r="D186" s="8" t="s">
        <v>82</v>
      </c>
      <c r="E186" s="8" t="str">
        <f>"王紫蕊"</f>
        <v>王紫蕊</v>
      </c>
      <c r="F186" s="9" t="s">
        <v>212</v>
      </c>
      <c r="G186" s="10">
        <v>77</v>
      </c>
      <c r="H186" s="10">
        <v>89.4</v>
      </c>
      <c r="I186" s="10">
        <v>84.44</v>
      </c>
      <c r="J186" s="10">
        <v>81.2</v>
      </c>
      <c r="K186" s="13">
        <f t="shared" si="13"/>
        <v>83.144</v>
      </c>
    </row>
    <row r="187" spans="1:11" ht="14.25">
      <c r="A187" s="7">
        <v>186</v>
      </c>
      <c r="B187" s="8" t="str">
        <f t="shared" si="17"/>
        <v>2022115</v>
      </c>
      <c r="C187" s="8" t="s">
        <v>206</v>
      </c>
      <c r="D187" s="8" t="s">
        <v>82</v>
      </c>
      <c r="E187" s="8" t="str">
        <f>"侯曼"</f>
        <v>侯曼</v>
      </c>
      <c r="F187" s="9" t="s">
        <v>213</v>
      </c>
      <c r="G187" s="10">
        <v>88.35</v>
      </c>
      <c r="H187" s="10">
        <v>89</v>
      </c>
      <c r="I187" s="10">
        <v>88.74</v>
      </c>
      <c r="J187" s="10">
        <v>74.4</v>
      </c>
      <c r="K187" s="13">
        <f t="shared" si="13"/>
        <v>83.00399999999999</v>
      </c>
    </row>
    <row r="188" spans="1:11" ht="14.25">
      <c r="A188" s="7">
        <v>187</v>
      </c>
      <c r="B188" s="8" t="str">
        <f t="shared" si="17"/>
        <v>2022115</v>
      </c>
      <c r="C188" s="8" t="s">
        <v>206</v>
      </c>
      <c r="D188" s="8" t="s">
        <v>82</v>
      </c>
      <c r="E188" s="8" t="str">
        <f>"张珍珍"</f>
        <v>张珍珍</v>
      </c>
      <c r="F188" s="9" t="s">
        <v>214</v>
      </c>
      <c r="G188" s="10">
        <v>84.25</v>
      </c>
      <c r="H188" s="10">
        <v>88.1</v>
      </c>
      <c r="I188" s="10">
        <v>86.56</v>
      </c>
      <c r="J188" s="10">
        <v>77.6</v>
      </c>
      <c r="K188" s="13">
        <f t="shared" si="13"/>
        <v>82.976</v>
      </c>
    </row>
    <row r="189" spans="1:11" ht="14.25">
      <c r="A189" s="7">
        <v>188</v>
      </c>
      <c r="B189" s="8" t="str">
        <f t="shared" si="17"/>
        <v>2022115</v>
      </c>
      <c r="C189" s="8" t="s">
        <v>206</v>
      </c>
      <c r="D189" s="8" t="s">
        <v>82</v>
      </c>
      <c r="E189" s="8" t="str">
        <f>"孙雅倪"</f>
        <v>孙雅倪</v>
      </c>
      <c r="F189" s="9" t="s">
        <v>215</v>
      </c>
      <c r="G189" s="10">
        <v>73.1</v>
      </c>
      <c r="H189" s="10">
        <v>90.5</v>
      </c>
      <c r="I189" s="10">
        <v>83.54</v>
      </c>
      <c r="J189" s="10">
        <v>81.4</v>
      </c>
      <c r="K189" s="13">
        <f t="shared" si="13"/>
        <v>82.684</v>
      </c>
    </row>
    <row r="190" spans="1:11" ht="14.25">
      <c r="A190" s="7">
        <v>189</v>
      </c>
      <c r="B190" s="8" t="str">
        <f t="shared" si="17"/>
        <v>2022115</v>
      </c>
      <c r="C190" s="8" t="s">
        <v>206</v>
      </c>
      <c r="D190" s="8" t="s">
        <v>82</v>
      </c>
      <c r="E190" s="8" t="str">
        <f>"许晴"</f>
        <v>许晴</v>
      </c>
      <c r="F190" s="9" t="s">
        <v>216</v>
      </c>
      <c r="G190" s="10">
        <v>79.45</v>
      </c>
      <c r="H190" s="10">
        <v>87</v>
      </c>
      <c r="I190" s="10">
        <v>83.97999999999999</v>
      </c>
      <c r="J190" s="10">
        <v>78.4</v>
      </c>
      <c r="K190" s="13">
        <f t="shared" si="13"/>
        <v>81.74799999999999</v>
      </c>
    </row>
    <row r="191" spans="1:11" ht="14.25">
      <c r="A191" s="7">
        <v>190</v>
      </c>
      <c r="B191" s="8" t="str">
        <f t="shared" si="17"/>
        <v>2022115</v>
      </c>
      <c r="C191" s="8" t="s">
        <v>206</v>
      </c>
      <c r="D191" s="8" t="s">
        <v>82</v>
      </c>
      <c r="E191" s="8" t="str">
        <f>"苏秀荣"</f>
        <v>苏秀荣</v>
      </c>
      <c r="F191" s="9" t="s">
        <v>217</v>
      </c>
      <c r="G191" s="10">
        <v>75.35</v>
      </c>
      <c r="H191" s="10">
        <v>79.5</v>
      </c>
      <c r="I191" s="10">
        <v>77.84</v>
      </c>
      <c r="J191" s="10">
        <v>84.4</v>
      </c>
      <c r="K191" s="13">
        <f t="shared" si="13"/>
        <v>80.464</v>
      </c>
    </row>
    <row r="192" spans="1:11" ht="14.25">
      <c r="A192" s="7">
        <v>191</v>
      </c>
      <c r="B192" s="8" t="str">
        <f t="shared" si="17"/>
        <v>2022115</v>
      </c>
      <c r="C192" s="8" t="s">
        <v>206</v>
      </c>
      <c r="D192" s="8" t="s">
        <v>82</v>
      </c>
      <c r="E192" s="8" t="str">
        <f>"程念念"</f>
        <v>程念念</v>
      </c>
      <c r="F192" s="9" t="s">
        <v>218</v>
      </c>
      <c r="G192" s="10">
        <v>73.5</v>
      </c>
      <c r="H192" s="10">
        <v>77.5</v>
      </c>
      <c r="I192" s="10">
        <v>75.9</v>
      </c>
      <c r="J192" s="10">
        <v>84.2</v>
      </c>
      <c r="K192" s="13">
        <f t="shared" si="13"/>
        <v>79.22</v>
      </c>
    </row>
  </sheetData>
  <sheetProtection/>
  <mergeCells count="1">
    <mergeCell ref="A1:K1"/>
  </mergeCells>
  <printOptions horizontalCentered="1"/>
  <pageMargins left="0.3576388888888889" right="0.35763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cp:lastPrinted>2021-06-22T03:31:09Z</cp:lastPrinted>
  <dcterms:created xsi:type="dcterms:W3CDTF">2021-05-10T02:14:00Z</dcterms:created>
  <dcterms:modified xsi:type="dcterms:W3CDTF">2022-09-13T00:45:15Z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76E522380BB240F1BC2DCB1F61BA965B</vt:lpwstr>
  </property>
  <property fmtid="{D5CDD505-2E9C-101B-9397-08002B2CF9AE}" pid="4" name="KSOProductBuildV">
    <vt:lpwstr>2052-11.1.0.9914</vt:lpwstr>
  </property>
  <property fmtid="{D5CDD505-2E9C-101B-9397-08002B2CF9AE}" pid="5" name="KSOReadingLayo">
    <vt:bool>true</vt:bool>
  </property>
</Properties>
</file>